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21E1825D-287A-4361-B425-E87D804C37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 Orçamentári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>#N/A</definedName>
    <definedName name="\e">#N/A</definedName>
    <definedName name="__SL6">#N/A</definedName>
    <definedName name="_expansao">#REF!</definedName>
    <definedName name="_expansao___0">#REF!</definedName>
    <definedName name="_expansao___2">#REF!</definedName>
    <definedName name="_Key1" hidden="1">#REF!</definedName>
    <definedName name="_Key2" hidden="1">#REF!</definedName>
    <definedName name="_MAT1">[1]EQUIP!#REF!</definedName>
    <definedName name="_Order1" hidden="1">255</definedName>
    <definedName name="_Order2" hidden="1">255</definedName>
    <definedName name="_SL6">#N/A</definedName>
    <definedName name="_Sort" hidden="1">#REF!</definedName>
    <definedName name="A">[2]MDO!#REF!</definedName>
    <definedName name="AAA">#REF!</definedName>
    <definedName name="aaaaaaa" hidden="1">#REF!</definedName>
    <definedName name="ABRE_COLUNAS">#N/A</definedName>
    <definedName name="ACERTA_TITULOS">#N/A</definedName>
    <definedName name="ar">#REF!</definedName>
    <definedName name="_xlnm.Extract">#REF!</definedName>
    <definedName name="_xlnm.Print_Area" localSheetId="0">'Planilha Orçamentária'!$A$1:$H$64</definedName>
    <definedName name="Área_impressão_IM">#REF!</definedName>
    <definedName name="ASP">#REF!</definedName>
    <definedName name="BANCO">#REF!</definedName>
    <definedName name="_xlnm.Database">#REF!</definedName>
    <definedName name="BANCO1">#REF!</definedName>
    <definedName name="BANCO2">#REF!</definedName>
    <definedName name="BANCO3">#REF!</definedName>
    <definedName name="BANCO4">#REF!</definedName>
    <definedName name="bdi">#REF!</definedName>
    <definedName name="BLOCO_BEEP">#N/A</definedName>
    <definedName name="BLOCO_IMPRESSAO">#N/A</definedName>
    <definedName name="BLOCO_SI">#N/A</definedName>
    <definedName name="bocais">#REF!</definedName>
    <definedName name="bocais___0">#REF!</definedName>
    <definedName name="bocais___2">#REF!</definedName>
    <definedName name="Bomba_putzmeister">#REF!</definedName>
    <definedName name="calculo_de_hf">#REF!</definedName>
    <definedName name="calculo_de_hf___0">#REF!</definedName>
    <definedName name="calculo_de_hf___2">#REF!</definedName>
    <definedName name="Capa1">#REF!</definedName>
    <definedName name="CODIGO">#REF!</definedName>
    <definedName name="Código">#REF!</definedName>
    <definedName name="COMEÇO">'[3]CAPA -1'!#REF!</definedName>
    <definedName name="CONTADOR">#N/A</definedName>
    <definedName name="CPAV">#REF!</definedName>
    <definedName name="_xlnm.Criteria">'[4]MV cubicle'!#REF!</definedName>
    <definedName name="cu" hidden="1">#REF!</definedName>
    <definedName name="D">[5]Serviços!$A:$I</definedName>
    <definedName name="Data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f">[5]Serviços!$A:$I</definedName>
    <definedName name="DIMENSIONAMENTO_DE_TUBULAÇÃO">#REF!</definedName>
    <definedName name="DIMENSIONAMENTO_DE_TUBULAÇÃO___0">#REF!</definedName>
    <definedName name="DIMENSIONAMENTO_DE_TUBULAÇÃO___2">#REF!</definedName>
    <definedName name="DIST">#REF!</definedName>
    <definedName name="DIST1">#REF!</definedName>
    <definedName name="DIST10">#REF!</definedName>
    <definedName name="DIST2">#REF!</definedName>
    <definedName name="DT">[6]Dados!$A$6</definedName>
    <definedName name="DTUBOS">#REF!</definedName>
    <definedName name="DTUBOS___0">#REF!</definedName>
    <definedName name="DTUBOS___2">#REF!</definedName>
    <definedName name="E">#REF!</definedName>
    <definedName name="E_ESQUERDA">#N/A</definedName>
    <definedName name="Edital">#REF!</definedName>
    <definedName name="EQPTO">#REF!</definedName>
    <definedName name="equipamento">#REF!</definedName>
    <definedName name="ERRO">#N/A</definedName>
    <definedName name="Excel_BuiltIn__FilterDatabase_1">'[7]REPROGRAMAÇÃO ORÇAMENTO'!#REF!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pansão">#REF!</definedName>
    <definedName name="FINAL">#N/A</definedName>
    <definedName name="FUNCAO">#N/A</definedName>
    <definedName name="FUNCAO_1">#N/A</definedName>
    <definedName name="FUNCAO_3">#N/A</definedName>
    <definedName name="FUNCAO_TITULOS">#N/A</definedName>
    <definedName name="Hilfetext">"Bearbeitungsfeld 20"</definedName>
    <definedName name="IA">#N/A</definedName>
    <definedName name="insumos">#REF!</definedName>
    <definedName name="ITEM">#REF!</definedName>
    <definedName name="L_">#N/A</definedName>
    <definedName name="Licitante">'[8]2.1.1'!$B$3</definedName>
    <definedName name="lp">#REF!</definedName>
    <definedName name="Mão_de_Obra">#REF!</definedName>
    <definedName name="MAT">[1]EQUIP!#REF!</definedName>
    <definedName name="materiais">#REF!</definedName>
    <definedName name="MENSAGEM">#N/A</definedName>
    <definedName name="MENSSAGEM_ERRO">#N/A</definedName>
    <definedName name="MO">[1]EQUIP!#REF!</definedName>
    <definedName name="N_FOLHAS">#N/A</definedName>
    <definedName name="Objeto">#REF!</definedName>
    <definedName name="OI" hidden="1">#REF!</definedName>
    <definedName name="PL_ABC">#REF!</definedName>
    <definedName name="planilha">#REF!</definedName>
    <definedName name="Print_Area_MI">[9]RESGER!#REF!</definedName>
    <definedName name="Print_Titles_MI">[9]RESGER!$1:$9,[9]RESGER!$E:$E</definedName>
    <definedName name="QA">#N/A</definedName>
    <definedName name="reducao">#REF!</definedName>
    <definedName name="reducao___0">#REF!</definedName>
    <definedName name="reducao___2">#REF!</definedName>
    <definedName name="RES_CPS">#REF!</definedName>
    <definedName name="RETORNA_CURSOR">#N/A</definedName>
    <definedName name="SchDialog">"Schaltfläche 10"</definedName>
    <definedName name="SchPrüfen">"Schaltfläche 8"</definedName>
    <definedName name="Serviços">[10]Serviços!$A:$I</definedName>
    <definedName name="SOBE_ATE_I_0">#N/A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SUCCAO">#REF!</definedName>
    <definedName name="SUCCAO___0">#REF!</definedName>
    <definedName name="SUCCAO___2">#REF!</definedName>
    <definedName name="TABELA">#REF!</definedName>
    <definedName name="tabtubo">#REF!</definedName>
    <definedName name="tabtubo___0">#REF!</definedName>
    <definedName name="tabtubo___2">#REF!</definedName>
    <definedName name="TABTUBOMM">#REF!</definedName>
    <definedName name="TABTUBOMM___0">#REF!</definedName>
    <definedName name="TABTUBOMM___2">#REF!</definedName>
    <definedName name="total">#REF!</definedName>
    <definedName name="Tubos_PRFV">#REF!</definedName>
    <definedName name="Tubos_PRFV___0">#REF!</definedName>
    <definedName name="Tubos_PRFV___2">#REF!</definedName>
    <definedName name="UA">#N/A</definedName>
    <definedName name="VALOR">#N/A</definedName>
    <definedName name="VALOR_1">#N/A</definedName>
    <definedName name="VALOR_2">#N/A</definedName>
    <definedName name="vasos.xlx">#REF!</definedName>
    <definedName name="VAZAO">#REF!</definedName>
    <definedName name="VAZAO___0">#REF!</definedName>
    <definedName name="VAZAO___2">#REF!</definedName>
    <definedName name="VERIFICA_SI">#N/A</definedName>
    <definedName name="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9" l="1"/>
  <c r="E30" i="9" l="1"/>
  <c r="E18" i="9"/>
  <c r="E34" i="9" l="1"/>
  <c r="G38" i="9" l="1"/>
  <c r="G37" i="9"/>
  <c r="G36" i="9"/>
  <c r="G35" i="9"/>
  <c r="G34" i="9"/>
  <c r="E38" i="9"/>
  <c r="G33" i="9"/>
  <c r="H33" i="9" s="1"/>
  <c r="G32" i="9"/>
  <c r="H32" i="9" s="1"/>
  <c r="G31" i="9"/>
  <c r="G30" i="9"/>
  <c r="H30" i="9"/>
  <c r="H38" i="9" l="1"/>
  <c r="E31" i="9"/>
  <c r="H31" i="9" s="1"/>
  <c r="H34" i="9"/>
  <c r="E35" i="9"/>
  <c r="E36" i="9" l="1"/>
  <c r="H35" i="9"/>
  <c r="E37" i="9" l="1"/>
  <c r="H37" i="9" s="1"/>
  <c r="H36" i="9"/>
  <c r="H39" i="9" s="1"/>
  <c r="E14" i="9" l="1"/>
  <c r="E24" i="9" l="1"/>
  <c r="G21" i="9" l="1"/>
  <c r="H21" i="9" s="1"/>
  <c r="G22" i="9"/>
  <c r="H22" i="9" s="1"/>
  <c r="G23" i="9"/>
  <c r="G24" i="9"/>
  <c r="G25" i="9"/>
  <c r="G26" i="9"/>
  <c r="E23" i="9"/>
  <c r="E26" i="9"/>
  <c r="H26" i="9" l="1"/>
  <c r="H24" i="9"/>
  <c r="H23" i="9"/>
  <c r="E25" i="9"/>
  <c r="H25" i="9" s="1"/>
  <c r="E53" i="9" l="1"/>
  <c r="E42" i="9"/>
  <c r="E48" i="9" s="1"/>
  <c r="E49" i="9" s="1"/>
  <c r="E47" i="9" l="1"/>
  <c r="E43" i="9"/>
  <c r="E44" i="9"/>
  <c r="E52" i="9"/>
  <c r="G53" i="9"/>
  <c r="E50" i="9" l="1"/>
  <c r="E45" i="9"/>
  <c r="E46" i="9" s="1"/>
  <c r="H53" i="9"/>
  <c r="E51" i="9" l="1"/>
  <c r="G43" i="9"/>
  <c r="G44" i="9"/>
  <c r="E19" i="9" l="1"/>
  <c r="E20" i="9" s="1"/>
  <c r="G13" i="9" l="1"/>
  <c r="G14" i="9" l="1"/>
  <c r="G18" i="9"/>
  <c r="G19" i="9"/>
  <c r="G20" i="9"/>
  <c r="G42" i="9"/>
  <c r="G45" i="9"/>
  <c r="G46" i="9"/>
  <c r="G47" i="9"/>
  <c r="G48" i="9"/>
  <c r="G49" i="9"/>
  <c r="G50" i="9"/>
  <c r="G51" i="9"/>
  <c r="G52" i="9"/>
  <c r="G58" i="9"/>
  <c r="G56" i="9" l="1"/>
  <c r="G57" i="9"/>
  <c r="H57" i="9" l="1"/>
  <c r="H18" i="9" l="1"/>
  <c r="H20" i="9" l="1"/>
  <c r="H19" i="9" l="1"/>
  <c r="H27" i="9" s="1"/>
  <c r="H47" i="9" l="1"/>
  <c r="H43" i="9"/>
  <c r="H14" i="9"/>
  <c r="H42" i="9" l="1"/>
  <c r="H44" i="9"/>
  <c r="H58" i="9" l="1"/>
  <c r="H46" i="9" l="1"/>
  <c r="H45" i="9"/>
  <c r="H48" i="9" l="1"/>
  <c r="H49" i="9"/>
  <c r="H52" i="9"/>
  <c r="H50" i="9"/>
  <c r="H51" i="9" l="1"/>
  <c r="H54" i="9" s="1"/>
  <c r="H56" i="9" l="1"/>
  <c r="H59" i="9" s="1"/>
  <c r="H13" i="9" l="1"/>
  <c r="H15" i="9" s="1"/>
  <c r="H60" i="9" s="1"/>
</calcChain>
</file>

<file path=xl/sharedStrings.xml><?xml version="1.0" encoding="utf-8"?>
<sst xmlns="http://schemas.openxmlformats.org/spreadsheetml/2006/main" count="147" uniqueCount="109">
  <si>
    <t xml:space="preserve">SERVIÇOS PRELIMINARES </t>
  </si>
  <si>
    <t>Placa de obra em chapa de aço galvanizado</t>
  </si>
  <si>
    <t>2.1</t>
  </si>
  <si>
    <t>SINALIZAÇÃO</t>
  </si>
  <si>
    <t>3.1</t>
  </si>
  <si>
    <t>Confecção de placa de sinalização tot. refletiva</t>
  </si>
  <si>
    <t>Quantidade</t>
  </si>
  <si>
    <t>Item</t>
  </si>
  <si>
    <t>s/ BDI</t>
  </si>
  <si>
    <t>c/ BDI</t>
  </si>
  <si>
    <t>Serviço</t>
  </si>
  <si>
    <t>Fonte</t>
  </si>
  <si>
    <t>Unidade</t>
  </si>
  <si>
    <t>TOTAL DO ITEM</t>
  </si>
  <si>
    <t>TOTAL GERAL</t>
  </si>
  <si>
    <t>Preço unit</t>
  </si>
  <si>
    <t>Total (R$)</t>
  </si>
  <si>
    <t>Rua:</t>
  </si>
  <si>
    <t>BDI:</t>
  </si>
  <si>
    <t>m³</t>
  </si>
  <si>
    <t>m²</t>
  </si>
  <si>
    <t>1.2</t>
  </si>
  <si>
    <t>m</t>
  </si>
  <si>
    <t>3.7</t>
  </si>
  <si>
    <t xml:space="preserve">Carga, manobra e descarga de materiais </t>
  </si>
  <si>
    <t>3.8</t>
  </si>
  <si>
    <t>Transporte de material com caminhão basculante</t>
  </si>
  <si>
    <t>3.3</t>
  </si>
  <si>
    <t>und</t>
  </si>
  <si>
    <t>3.4</t>
  </si>
  <si>
    <t>3.6</t>
  </si>
  <si>
    <t>Imprimação CM-30</t>
  </si>
  <si>
    <t>Pintura de ligação RR-2C</t>
  </si>
  <si>
    <t xml:space="preserve">Carga, manobra e descarga de mistura betuminosa a quente </t>
  </si>
  <si>
    <t>Transporte comercial material betuminoso a quente</t>
  </si>
  <si>
    <t>Transporte comercial material betuminoso a frio</t>
  </si>
  <si>
    <t>Fornecimento  e implantação suporte metálico p/ fixação de placa, inclusive base de concreto</t>
  </si>
  <si>
    <t>Obra:</t>
  </si>
  <si>
    <t>Data:</t>
  </si>
  <si>
    <t>Regularização e compactação de subleito até 20cm de espessura</t>
  </si>
  <si>
    <t>Obs.:</t>
  </si>
  <si>
    <t>2.2</t>
  </si>
  <si>
    <t>2.3</t>
  </si>
  <si>
    <t>3.2</t>
  </si>
  <si>
    <t>3.9</t>
  </si>
  <si>
    <t>1.1</t>
  </si>
  <si>
    <t>m³ x km</t>
  </si>
  <si>
    <t>txkm</t>
  </si>
  <si>
    <t>m³xkm</t>
  </si>
  <si>
    <t xml:space="preserve">PLANILHA ORÇAMENTÁRIA </t>
  </si>
  <si>
    <t>Extensão</t>
  </si>
  <si>
    <t xml:space="preserve">Área </t>
  </si>
  <si>
    <t>m2</t>
  </si>
  <si>
    <t>Transporte com caminhão basculante 14 m³, em via pavimentada, DMT de 5 Km (bota fora)</t>
  </si>
  <si>
    <t>Escavação mecânica de mat. 1ª categoria/solo inservível - limpeza da área (lado par e ímpar da Rua)</t>
  </si>
  <si>
    <t>Sinapi</t>
  </si>
  <si>
    <t>74209/001</t>
  </si>
  <si>
    <t>74151/001</t>
  </si>
  <si>
    <t>74209/002</t>
  </si>
  <si>
    <t xml:space="preserve">PAVIMENTAÇÃO ASFÁLTICA </t>
  </si>
  <si>
    <t xml:space="preserve">PAVIMENTAÇÃO ASFÁLTICA E SINALIZAÇÃO VIÁRIA </t>
  </si>
  <si>
    <t>Meio fio de concreto extrusado FCK 15, (executado com equipamento meânico extrusora), travamento na camada asfáltica, incluindo reaterro da face externa com material de 1ª categoria</t>
  </si>
  <si>
    <t>Mercado</t>
  </si>
  <si>
    <t>m3</t>
  </si>
  <si>
    <t>Carga com escavadeira hidraulica, mecânica de material de 3ª Categoria, proveniente de rompedor pneumático ou de explosivos</t>
  </si>
  <si>
    <t>Detonação em rocha com o uso de explosivos (tipo dinamite)</t>
  </si>
  <si>
    <t>Transporte com caminhão basculante 14 m³, em via não pavimentada, DMT até 5 Km (ao longo da pista a ser pavimentada)</t>
  </si>
  <si>
    <t>Reaterro mecanizado / compactado com material de 3ª, (material britado), para reforço de sub-leito e nivelamento de trechos da pista / área de intervenção</t>
  </si>
  <si>
    <t xml:space="preserve">Britagem com britador móvel de capacidade mínima de 850 m3/dia de rocha proveniente de detonação e de rompedor pneumático para a granulometria de rachão para reforço de sub leito </t>
  </si>
  <si>
    <t>2.4</t>
  </si>
  <si>
    <t>2.5</t>
  </si>
  <si>
    <t>2.6</t>
  </si>
  <si>
    <t>2.7</t>
  </si>
  <si>
    <t>2.8</t>
  </si>
  <si>
    <t>2.9</t>
  </si>
  <si>
    <t>DRENAGEM PLUVIAL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</si>
  <si>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</si>
  <si>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</si>
  <si>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</si>
  <si>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</si>
  <si>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</si>
  <si>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</si>
  <si>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</si>
  <si>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</si>
  <si>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</si>
  <si>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</si>
  <si>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</si>
  <si>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</si>
  <si>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</si>
  <si>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</si>
  <si>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</si>
  <si>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Escavação mecânica de vala em mat. 1ª categoria</t>
  </si>
  <si>
    <t>Transporte com caminhão basculante 14 m³, em via pavimentada, DMT até 5 Km (bota fora)</t>
  </si>
  <si>
    <t>Tubo de concreto simples para redes coletoras de águas pluviais, diâmetro DN 40 cm</t>
  </si>
  <si>
    <t xml:space="preserve">Tábua de madeira de 3ª qualidade, não aparelhada (Pranchão de madeira, dimensões 4 x 30 cm) </t>
  </si>
  <si>
    <t xml:space="preserve">Lastro de brita </t>
  </si>
  <si>
    <t xml:space="preserve">Transporte com caminhão basculante 14 m³, em via pavimentada, DMT até 30 Km </t>
  </si>
  <si>
    <t>TERRAPLENAGEM / DESMONTE DE ROCHA E BRITAGEM DE MATERIAL</t>
  </si>
  <si>
    <t>Aterro de tubos com brita nº 2</t>
  </si>
  <si>
    <t>Demonte / Marroamento em rocha viva, com equipamento rompedor pneumático acoplado em escavadeira hidráulica - PC 30 toneladas rompedor acima de 2.200 kg</t>
  </si>
  <si>
    <t>Sub-base com rachão espessura de 30 cm (pedra tipo granito ou basalto)</t>
  </si>
  <si>
    <t>Base de brita graduada espessura de 15 cm (pedra tipo granito ou basalto)</t>
  </si>
  <si>
    <t>Limpeza superficial da camada vegetal, inclusive descarte de material (acima da rocha a ser utilizada)</t>
  </si>
  <si>
    <t>Caixa coletora em tijolos maciço ou pré-fabricada de concreto com grelha de concreto</t>
  </si>
  <si>
    <t>3.5</t>
  </si>
  <si>
    <t>RUA JOÃO HAMM  - DONA EMMA - SC</t>
  </si>
  <si>
    <t>Camada de revestimento asfáltico - CBUQ - espessura 5 cm, Faixa C (Inclusive 02 faixas elevadas e 04 lombadas)</t>
  </si>
  <si>
    <t>Pintura com tinta retrorrefletiva a base de resina acrílica com microesferas de vidro (EIXO, BORDO FAIXA ELEVADA, LOMBADA E CICLOFAIXA VERMELHA AO LONGO DO TRECHO)</t>
  </si>
  <si>
    <t>Tabela referencial de preços Sinapi Mês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</si>
</sst>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#,##0_);[Red]\(&quot;R$&quot;#,##0\)"/>
    <numFmt numFmtId="168" formatCode="_(&quot;R$&quot;* #,##0.00_);_(&quot;R$&quot;* \(#,##0.00\);_(&quot;R$&quot;* &quot;-&quot;??_);_(@_)"/>
    <numFmt numFmtId="169" formatCode="&quot;Sim&quot;;&quot;Sim&quot;;&quot;Não&quot;"/>
    <numFmt numFmtId="170" formatCode="_(&quot;Cr$&quot;* #,##0.00_);_(&quot;Cr$&quot;* \(#,##0.00\);_(&quot;Cr$&quot;* &quot;-&quot;??_);_(@_)"/>
    <numFmt numFmtId="171" formatCode="_-* #,##0.00\ &quot;R$&quot;_-;\-* #,##0.00\ &quot;R$&quot;_-;_-* &quot;-&quot;??\ &quot;R$&quot;_-;_-@_-"/>
    <numFmt numFmtId="172" formatCode="#,##0.00000"/>
    <numFmt numFmtId="173" formatCode="&quot;R$ &quot;#,##0_);\(&quot;R$ &quot;#,##0\)"/>
    <numFmt numFmtId="174" formatCode="&quot;R$ &quot;#,##0.00_);\(&quot;R$ &quot;#,##0.00\)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7.5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  <scheme val="minor"/>
    </font>
    <font>
      <sz val="10"/>
      <name val="Arial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4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ck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6">
    <xf numFmtId="0" fontId="0" fillId="0" borderId="0"/>
    <xf numFmtId="0" fontId="5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/>
    <xf numFmtId="0" fontId="21" fillId="5" borderId="5" applyNumberFormat="0" applyAlignment="0" applyProtection="0">
      <alignment wrapText="1"/>
    </xf>
    <xf numFmtId="0" fontId="22" fillId="0" borderId="7" applyNumberFormat="0" applyAlignment="0" applyProtection="0">
      <alignment horizontal="left"/>
    </xf>
    <xf numFmtId="0" fontId="20" fillId="4" borderId="6" applyAlignment="0" applyProtection="0">
      <alignment horizontal="left" vertical="center" shrinkToFit="1"/>
    </xf>
    <xf numFmtId="0" fontId="20" fillId="6" borderId="8" applyNumberFormat="0" applyAlignment="0" applyProtection="0">
      <alignment horizontal="left" vertical="distributed"/>
    </xf>
    <xf numFmtId="44" fontId="3" fillId="0" borderId="0" applyFont="0" applyFill="0" applyBorder="0" applyAlignment="0" applyProtection="0"/>
    <xf numFmtId="0" fontId="19" fillId="4" borderId="4" applyNumberForma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0" fillId="6" borderId="5" applyNumberFormat="0" applyAlignment="0" applyProtection="0">
      <alignment horizontal="left" vertical="distributed"/>
    </xf>
    <xf numFmtId="0" fontId="7" fillId="0" borderId="7" applyNumberFormat="0" applyAlignment="0" applyProtection="0">
      <alignment horizontal="left"/>
    </xf>
    <xf numFmtId="0" fontId="17" fillId="0" borderId="9" applyNumberFormat="0" applyFont="0" applyAlignment="0" applyProtection="0"/>
    <xf numFmtId="49" fontId="20" fillId="4" borderId="6">
      <alignment horizontal="left" vertical="center" shrinkToFit="1"/>
    </xf>
    <xf numFmtId="0" fontId="3" fillId="0" borderId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" fillId="0" borderId="0"/>
    <xf numFmtId="170" fontId="5" fillId="0" borderId="0" applyFont="0" applyFill="0" applyBorder="0" applyAlignment="0" applyProtection="0"/>
    <xf numFmtId="0" fontId="3" fillId="0" borderId="0"/>
    <xf numFmtId="0" fontId="3" fillId="0" borderId="0"/>
    <xf numFmtId="171" fontId="25" fillId="0" borderId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" fillId="0" borderId="0"/>
    <xf numFmtId="170" fontId="5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" fillId="0" borderId="0"/>
    <xf numFmtId="0" fontId="5" fillId="0" borderId="0"/>
  </cellStyleXfs>
  <cellXfs count="79">
    <xf numFmtId="0" fontId="0" fillId="0" borderId="0" xfId="0"/>
    <xf numFmtId="44" fontId="0" fillId="0" borderId="0" xfId="0" applyNumberFormat="1"/>
    <xf numFmtId="0" fontId="7" fillId="2" borderId="0" xfId="0" applyFont="1" applyFill="1"/>
    <xf numFmtId="44" fontId="7" fillId="2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14" fontId="1" fillId="4" borderId="0" xfId="0" applyNumberFormat="1" applyFont="1" applyFill="1" applyAlignment="1">
      <alignment horizontal="center" vertical="center"/>
    </xf>
    <xf numFmtId="10" fontId="1" fillId="4" borderId="0" xfId="0" applyNumberFormat="1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2" fontId="1" fillId="4" borderId="2" xfId="0" applyNumberFormat="1" applyFont="1" applyFill="1" applyBorder="1" applyAlignment="1">
      <alignment vertical="center"/>
    </xf>
    <xf numFmtId="44" fontId="1" fillId="4" borderId="2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vertical="center"/>
    </xf>
    <xf numFmtId="44" fontId="1" fillId="4" borderId="1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left" vertical="center"/>
    </xf>
    <xf numFmtId="2" fontId="4" fillId="4" borderId="0" xfId="0" applyNumberFormat="1" applyFont="1" applyFill="1" applyAlignment="1">
      <alignment horizontal="center" vertical="center"/>
    </xf>
    <xf numFmtId="44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7" borderId="10" xfId="0" applyFont="1" applyFill="1" applyBorder="1" applyAlignment="1" applyProtection="1">
      <alignment wrapText="1"/>
      <protection locked="0"/>
    </xf>
    <xf numFmtId="0" fontId="9" fillId="3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44" fontId="1" fillId="4" borderId="17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4" fontId="1" fillId="0" borderId="15" xfId="0" applyNumberFormat="1" applyFont="1" applyBorder="1" applyAlignment="1">
      <alignment vertical="center"/>
    </xf>
    <xf numFmtId="44" fontId="4" fillId="0" borderId="15" xfId="0" applyNumberFormat="1" applyFont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44" fontId="1" fillId="4" borderId="15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99" applyFont="1" applyFill="1" applyAlignment="1" applyProtection="1">
      <alignment horizontal="center" wrapText="1"/>
      <protection locked="0"/>
    </xf>
    <xf numFmtId="44" fontId="4" fillId="3" borderId="15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44" fontId="6" fillId="0" borderId="1" xfId="0" applyNumberFormat="1" applyFont="1" applyBorder="1" applyAlignment="1">
      <alignment vertical="center"/>
    </xf>
    <xf numFmtId="2" fontId="0" fillId="0" borderId="0" xfId="0" applyNumberFormat="1"/>
    <xf numFmtId="0" fontId="1" fillId="4" borderId="1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</cellXfs>
  <cellStyles count="236">
    <cellStyle name="Geral" xfId="109" xr:uid="{00000000-0005-0000-0000-000000000000}"/>
    <cellStyle name="Geral Dados" xfId="99" xr:uid="{00000000-0005-0000-0000-000001000000}"/>
    <cellStyle name="Hiperlink 2" xfId="123" xr:uid="{00000000-0005-0000-0000-000002000000}"/>
    <cellStyle name="Hiperlink 3" xfId="124" xr:uid="{00000000-0005-0000-0000-000003000000}"/>
    <cellStyle name="Hyperlink 2" xfId="3" xr:uid="{00000000-0005-0000-0000-000004000000}"/>
    <cellStyle name="Hyperlink 2 2" xfId="134" xr:uid="{00000000-0005-0000-0000-000005000000}"/>
    <cellStyle name="Moeda 10" xfId="5" xr:uid="{00000000-0005-0000-0000-000006000000}"/>
    <cellStyle name="Moeda 11" xfId="98" xr:uid="{00000000-0005-0000-0000-000007000000}"/>
    <cellStyle name="Moeda 2" xfId="6" xr:uid="{00000000-0005-0000-0000-000008000000}"/>
    <cellStyle name="Moeda 2 2" xfId="121" xr:uid="{00000000-0005-0000-0000-000009000000}"/>
    <cellStyle name="Moeda 2 3" xfId="100" hidden="1" xr:uid="{00000000-0005-0000-0000-00000A000000}"/>
    <cellStyle name="Moeda 2 3" xfId="102" hidden="1" xr:uid="{00000000-0005-0000-0000-00000B000000}"/>
    <cellStyle name="Moeda 2 3" xfId="127" hidden="1" xr:uid="{00000000-0005-0000-0000-00000C000000}"/>
    <cellStyle name="Moeda 2 3" xfId="128" hidden="1" xr:uid="{00000000-0005-0000-0000-00000D000000}"/>
    <cellStyle name="Moeda 2 3" xfId="130" hidden="1" xr:uid="{00000000-0005-0000-0000-00000E000000}"/>
    <cellStyle name="Moeda 2 3" xfId="136" hidden="1" xr:uid="{00000000-0005-0000-0000-00000F000000}"/>
    <cellStyle name="Moeda 2 3" xfId="154" hidden="1" xr:uid="{00000000-0005-0000-0000-000010000000}"/>
    <cellStyle name="Moeda 2 3" xfId="153" hidden="1" xr:uid="{00000000-0005-0000-0000-000011000000}"/>
    <cellStyle name="Moeda 2 3" xfId="152" hidden="1" xr:uid="{00000000-0005-0000-0000-000012000000}"/>
    <cellStyle name="Moeda 2 3" xfId="151" hidden="1" xr:uid="{00000000-0005-0000-0000-000013000000}"/>
    <cellStyle name="Moeda 2 3" xfId="155" hidden="1" xr:uid="{00000000-0005-0000-0000-000014000000}"/>
    <cellStyle name="Moeda 2 3" xfId="156" hidden="1" xr:uid="{00000000-0005-0000-0000-000015000000}"/>
    <cellStyle name="Moeda 2 3" xfId="157" hidden="1" xr:uid="{00000000-0005-0000-0000-000016000000}"/>
    <cellStyle name="Moeda 2 3" xfId="158" hidden="1" xr:uid="{00000000-0005-0000-0000-000017000000}"/>
    <cellStyle name="Moeda 2 3" xfId="159" hidden="1" xr:uid="{00000000-0005-0000-0000-000018000000}"/>
    <cellStyle name="Moeda 2 3" xfId="163" hidden="1" xr:uid="{00000000-0005-0000-0000-000019000000}"/>
    <cellStyle name="Moeda 2 3" xfId="162" hidden="1" xr:uid="{00000000-0005-0000-0000-00001A000000}"/>
    <cellStyle name="Moeda 2 3" xfId="161" hidden="1" xr:uid="{00000000-0005-0000-0000-00001B000000}"/>
    <cellStyle name="Moeda 2 3" xfId="160" hidden="1" xr:uid="{00000000-0005-0000-0000-00001C000000}"/>
    <cellStyle name="Moeda 2 3" xfId="164" hidden="1" xr:uid="{00000000-0005-0000-0000-00001D000000}"/>
    <cellStyle name="Moeda 2 3" xfId="167" hidden="1" xr:uid="{00000000-0005-0000-0000-00001E000000}"/>
    <cellStyle name="Moeda 2 3" xfId="168" hidden="1" xr:uid="{00000000-0005-0000-0000-00001F000000}"/>
    <cellStyle name="Moeda 2 3" xfId="180" hidden="1" xr:uid="{00000000-0005-0000-0000-000020000000}"/>
    <cellStyle name="Moeda 2 3" xfId="181" hidden="1" xr:uid="{00000000-0005-0000-0000-000021000000}"/>
    <cellStyle name="Moeda 2 3" xfId="183" hidden="1" xr:uid="{00000000-0005-0000-0000-000022000000}"/>
    <cellStyle name="Moeda 2 3" xfId="187" hidden="1" xr:uid="{00000000-0005-0000-0000-000023000000}"/>
    <cellStyle name="Moeda 2 3" xfId="203" hidden="1" xr:uid="{00000000-0005-0000-0000-000024000000}"/>
    <cellStyle name="Moeda 2 3" xfId="202" hidden="1" xr:uid="{00000000-0005-0000-0000-000025000000}"/>
    <cellStyle name="Moeda 2 3" xfId="201" hidden="1" xr:uid="{00000000-0005-0000-0000-000026000000}"/>
    <cellStyle name="Moeda 2 3" xfId="200" hidden="1" xr:uid="{00000000-0005-0000-0000-000027000000}"/>
    <cellStyle name="Moeda 2 3" xfId="204" hidden="1" xr:uid="{00000000-0005-0000-0000-000028000000}"/>
    <cellStyle name="Moeda 2 3" xfId="205" hidden="1" xr:uid="{00000000-0005-0000-0000-000029000000}"/>
    <cellStyle name="Moeda 2 3" xfId="206" hidden="1" xr:uid="{00000000-0005-0000-0000-00002A000000}"/>
    <cellStyle name="Moeda 2 3" xfId="207" hidden="1" xr:uid="{00000000-0005-0000-0000-00002B000000}"/>
    <cellStyle name="Moeda 2 3" xfId="208" hidden="1" xr:uid="{00000000-0005-0000-0000-00002C000000}"/>
    <cellStyle name="Moeda 2 3" xfId="212" hidden="1" xr:uid="{00000000-0005-0000-0000-00002D000000}"/>
    <cellStyle name="Moeda 2 3" xfId="211" hidden="1" xr:uid="{00000000-0005-0000-0000-00002E000000}"/>
    <cellStyle name="Moeda 2 3" xfId="210" hidden="1" xr:uid="{00000000-0005-0000-0000-00002F000000}"/>
    <cellStyle name="Moeda 2 3" xfId="209" hidden="1" xr:uid="{00000000-0005-0000-0000-000030000000}"/>
    <cellStyle name="Moeda 2 3" xfId="213" hidden="1" xr:uid="{00000000-0005-0000-0000-000031000000}"/>
    <cellStyle name="Moeda 2 3" xfId="214" hidden="1" xr:uid="{00000000-0005-0000-0000-000032000000}"/>
    <cellStyle name="Moeda 2 3" xfId="215" hidden="1" xr:uid="{00000000-0005-0000-0000-000033000000}"/>
    <cellStyle name="Moeda 2 3" xfId="216" hidden="1" xr:uid="{00000000-0005-0000-0000-000034000000}"/>
    <cellStyle name="Moeda 2 3" xfId="217" hidden="1" xr:uid="{00000000-0005-0000-0000-000035000000}"/>
    <cellStyle name="Moeda 2 3" xfId="218" hidden="1" xr:uid="{00000000-0005-0000-0000-000036000000}"/>
    <cellStyle name="Moeda 2 3" xfId="219" hidden="1" xr:uid="{00000000-0005-0000-0000-000037000000}"/>
    <cellStyle name="Moeda 2 3" xfId="223" hidden="1" xr:uid="{00000000-0005-0000-0000-000038000000}"/>
    <cellStyle name="Moeda 2 3" xfId="222" hidden="1" xr:uid="{00000000-0005-0000-0000-000039000000}"/>
    <cellStyle name="Moeda 2 3" xfId="221" hidden="1" xr:uid="{00000000-0005-0000-0000-00003A000000}"/>
    <cellStyle name="Moeda 2 3" xfId="220" hidden="1" xr:uid="{00000000-0005-0000-0000-00003B000000}"/>
    <cellStyle name="Moeda 2 3" xfId="224" hidden="1" xr:uid="{00000000-0005-0000-0000-00003C000000}"/>
    <cellStyle name="Moeda 2 3" xfId="225" hidden="1" xr:uid="{00000000-0005-0000-0000-00003D000000}"/>
    <cellStyle name="Moeda 2 3" xfId="226" hidden="1" xr:uid="{00000000-0005-0000-0000-00003E000000}"/>
    <cellStyle name="Moeda 2 3" xfId="227" hidden="1" xr:uid="{00000000-0005-0000-0000-00003F000000}"/>
    <cellStyle name="Moeda 2 3" xfId="228" hidden="1" xr:uid="{00000000-0005-0000-0000-000040000000}"/>
    <cellStyle name="Moeda 2 3" xfId="232" hidden="1" xr:uid="{00000000-0005-0000-0000-000041000000}"/>
    <cellStyle name="Moeda 2 3" xfId="231" hidden="1" xr:uid="{00000000-0005-0000-0000-000042000000}"/>
    <cellStyle name="Moeda 2 3" xfId="230" hidden="1" xr:uid="{00000000-0005-0000-0000-000043000000}"/>
    <cellStyle name="Moeda 2 3" xfId="229" hidden="1" xr:uid="{00000000-0005-0000-0000-000044000000}"/>
    <cellStyle name="Moeda 2 3" xfId="233" xr:uid="{00000000-0005-0000-0000-000045000000}"/>
    <cellStyle name="Moeda 3" xfId="7" xr:uid="{00000000-0005-0000-0000-000046000000}"/>
    <cellStyle name="Moeda 3 2" xfId="8" xr:uid="{00000000-0005-0000-0000-000047000000}"/>
    <cellStyle name="Moeda 3 2 2" xfId="9" xr:uid="{00000000-0005-0000-0000-000048000000}"/>
    <cellStyle name="Moeda 3 2 3" xfId="10" xr:uid="{00000000-0005-0000-0000-000049000000}"/>
    <cellStyle name="Moeda 3 2 4" xfId="11" xr:uid="{00000000-0005-0000-0000-00004A000000}"/>
    <cellStyle name="Moeda 3 2 5" xfId="122" xr:uid="{00000000-0005-0000-0000-00004B000000}"/>
    <cellStyle name="Moeda 3 3" xfId="12" xr:uid="{00000000-0005-0000-0000-00004C000000}"/>
    <cellStyle name="Moeda 3 4" xfId="13" xr:uid="{00000000-0005-0000-0000-00004D000000}"/>
    <cellStyle name="Moeda 3 5" xfId="14" xr:uid="{00000000-0005-0000-0000-00004E000000}"/>
    <cellStyle name="Moeda 3 6" xfId="15" xr:uid="{00000000-0005-0000-0000-00004F000000}"/>
    <cellStyle name="Moeda 3 7" xfId="113" xr:uid="{00000000-0005-0000-0000-000050000000}"/>
    <cellStyle name="Moeda 4" xfId="16" xr:uid="{00000000-0005-0000-0000-000051000000}"/>
    <cellStyle name="Moeda 4 2" xfId="139" xr:uid="{00000000-0005-0000-0000-000052000000}"/>
    <cellStyle name="Moeda 4 2 2" xfId="190" xr:uid="{00000000-0005-0000-0000-000053000000}"/>
    <cellStyle name="Moeda 4 3" xfId="171" xr:uid="{00000000-0005-0000-0000-000054000000}"/>
    <cellStyle name="Moeda 4 4" xfId="106" xr:uid="{00000000-0005-0000-0000-000055000000}"/>
    <cellStyle name="Moeda 5" xfId="17" xr:uid="{00000000-0005-0000-0000-000056000000}"/>
    <cellStyle name="Moeda 5 2" xfId="18" xr:uid="{00000000-0005-0000-0000-000057000000}"/>
    <cellStyle name="Moeda 5 2 2" xfId="186" xr:uid="{00000000-0005-0000-0000-000058000000}"/>
    <cellStyle name="Moeda 5 3" xfId="135" xr:uid="{00000000-0005-0000-0000-000059000000}"/>
    <cellStyle name="Moeda 6" xfId="19" xr:uid="{00000000-0005-0000-0000-00005A000000}"/>
    <cellStyle name="Moeda 6 2" xfId="199" xr:uid="{00000000-0005-0000-0000-00005B000000}"/>
    <cellStyle name="Moeda 6 3" xfId="150" xr:uid="{00000000-0005-0000-0000-00005C000000}"/>
    <cellStyle name="Moeda 7" xfId="20" xr:uid="{00000000-0005-0000-0000-00005D000000}"/>
    <cellStyle name="Moeda 7 2" xfId="179" xr:uid="{00000000-0005-0000-0000-00005E000000}"/>
    <cellStyle name="Moeda 7 3" xfId="126" xr:uid="{00000000-0005-0000-0000-00005F000000}"/>
    <cellStyle name="Moeda 8" xfId="21" xr:uid="{00000000-0005-0000-0000-000060000000}"/>
    <cellStyle name="Moeda 8 2" xfId="166" xr:uid="{00000000-0005-0000-0000-000061000000}"/>
    <cellStyle name="Moeda 9" xfId="4" xr:uid="{00000000-0005-0000-0000-000062000000}"/>
    <cellStyle name="Normal" xfId="0" builtinId="0"/>
    <cellStyle name="Normal 10" xfId="22" xr:uid="{00000000-0005-0000-0000-000064000000}"/>
    <cellStyle name="Normal 10 2" xfId="23" xr:uid="{00000000-0005-0000-0000-000065000000}"/>
    <cellStyle name="Normal 10 3" xfId="165" xr:uid="{00000000-0005-0000-0000-000066000000}"/>
    <cellStyle name="Normal 11" xfId="234" xr:uid="{00000000-0005-0000-0000-000067000000}"/>
    <cellStyle name="Normal 12" xfId="93" xr:uid="{00000000-0005-0000-0000-000068000000}"/>
    <cellStyle name="Normal 2" xfId="1" xr:uid="{00000000-0005-0000-0000-000069000000}"/>
    <cellStyle name="Normal 2 2" xfId="85" xr:uid="{00000000-0005-0000-0000-00006A000000}"/>
    <cellStyle name="Normal 2 2 2" xfId="103" xr:uid="{00000000-0005-0000-0000-00006B000000}"/>
    <cellStyle name="Normal 2 3" xfId="117" xr:uid="{00000000-0005-0000-0000-00006C000000}"/>
    <cellStyle name="Normal 2 3 2" xfId="144" xr:uid="{00000000-0005-0000-0000-00006D000000}"/>
    <cellStyle name="Normal 2 3 2 2" xfId="194" xr:uid="{00000000-0005-0000-0000-00006E000000}"/>
    <cellStyle name="Normal 2 3 3" xfId="175" xr:uid="{00000000-0005-0000-0000-00006F000000}"/>
    <cellStyle name="Normal 2 4" xfId="114" xr:uid="{00000000-0005-0000-0000-000070000000}"/>
    <cellStyle name="Normal 2 4 2" xfId="142" xr:uid="{00000000-0005-0000-0000-000071000000}"/>
    <cellStyle name="Normal 2 4 2 2" xfId="192" xr:uid="{00000000-0005-0000-0000-000072000000}"/>
    <cellStyle name="Normal 2 4 3" xfId="173" xr:uid="{00000000-0005-0000-0000-000073000000}"/>
    <cellStyle name="Normal 2 5" xfId="137" xr:uid="{00000000-0005-0000-0000-000074000000}"/>
    <cellStyle name="Normal 2 5 2" xfId="188" xr:uid="{00000000-0005-0000-0000-000075000000}"/>
    <cellStyle name="Normal 2 6" xfId="169" xr:uid="{00000000-0005-0000-0000-000076000000}"/>
    <cellStyle name="Normal 2 7" xfId="104" xr:uid="{00000000-0005-0000-0000-000077000000}"/>
    <cellStyle name="Normal 3" xfId="24" xr:uid="{00000000-0005-0000-0000-000078000000}"/>
    <cellStyle name="Normal 3 2" xfId="115" xr:uid="{00000000-0005-0000-0000-000079000000}"/>
    <cellStyle name="Normal 3 2 2" xfId="118" xr:uid="{00000000-0005-0000-0000-00007A000000}"/>
    <cellStyle name="Normal 3 2 2 2" xfId="145" xr:uid="{00000000-0005-0000-0000-00007B000000}"/>
    <cellStyle name="Normal 3 2 2 2 2" xfId="195" xr:uid="{00000000-0005-0000-0000-00007C000000}"/>
    <cellStyle name="Normal 3 2 2 3" xfId="176" xr:uid="{00000000-0005-0000-0000-00007D000000}"/>
    <cellStyle name="Normal 3 2 3" xfId="143" xr:uid="{00000000-0005-0000-0000-00007E000000}"/>
    <cellStyle name="Normal 3 2 3 2" xfId="193" xr:uid="{00000000-0005-0000-0000-00007F000000}"/>
    <cellStyle name="Normal 3 2 4" xfId="174" xr:uid="{00000000-0005-0000-0000-000080000000}"/>
    <cellStyle name="Normal 3 3" xfId="25" xr:uid="{00000000-0005-0000-0000-000081000000}"/>
    <cellStyle name="Normal 3 4" xfId="235" xr:uid="{00000000-0005-0000-0000-000082000000}"/>
    <cellStyle name="Normal 4" xfId="2" xr:uid="{00000000-0005-0000-0000-000083000000}"/>
    <cellStyle name="Normal 4 2" xfId="116" xr:uid="{00000000-0005-0000-0000-000084000000}"/>
    <cellStyle name="Normal 4 3" xfId="119" xr:uid="{00000000-0005-0000-0000-000085000000}"/>
    <cellStyle name="Normal 4 3 2" xfId="146" xr:uid="{00000000-0005-0000-0000-000086000000}"/>
    <cellStyle name="Normal 4 3 2 2" xfId="196" xr:uid="{00000000-0005-0000-0000-000087000000}"/>
    <cellStyle name="Normal 4 3 3" xfId="177" xr:uid="{00000000-0005-0000-0000-000088000000}"/>
    <cellStyle name="Normal 4 4" xfId="141" xr:uid="{00000000-0005-0000-0000-000089000000}"/>
    <cellStyle name="Normal 4 4 2" xfId="191" xr:uid="{00000000-0005-0000-0000-00008A000000}"/>
    <cellStyle name="Normal 4 5" xfId="129" xr:uid="{00000000-0005-0000-0000-00008B000000}"/>
    <cellStyle name="Normal 4 5 2" xfId="182" xr:uid="{00000000-0005-0000-0000-00008C000000}"/>
    <cellStyle name="Normal 4 6" xfId="172" xr:uid="{00000000-0005-0000-0000-00008D000000}"/>
    <cellStyle name="Normal 4 7" xfId="111" xr:uid="{00000000-0005-0000-0000-00008E000000}"/>
    <cellStyle name="Normal 5" xfId="26" xr:uid="{00000000-0005-0000-0000-00008F000000}"/>
    <cellStyle name="Normal 5 2" xfId="27" xr:uid="{00000000-0005-0000-0000-000090000000}"/>
    <cellStyle name="Normal 5 2 2" xfId="147" xr:uid="{00000000-0005-0000-0000-000091000000}"/>
    <cellStyle name="Normal 5 2 2 2" xfId="197" xr:uid="{00000000-0005-0000-0000-000092000000}"/>
    <cellStyle name="Normal 5 2 3" xfId="178" xr:uid="{00000000-0005-0000-0000-000093000000}"/>
    <cellStyle name="Normal 5 3" xfId="140" xr:uid="{00000000-0005-0000-0000-000094000000}"/>
    <cellStyle name="Normal 5 4" xfId="131" xr:uid="{00000000-0005-0000-0000-000095000000}"/>
    <cellStyle name="Normal 5 4 2" xfId="184" xr:uid="{00000000-0005-0000-0000-000096000000}"/>
    <cellStyle name="Normal 6" xfId="28" xr:uid="{00000000-0005-0000-0000-000097000000}"/>
    <cellStyle name="Normal 6 2" xfId="148" xr:uid="{00000000-0005-0000-0000-000098000000}"/>
    <cellStyle name="Normal 6 3" xfId="132" xr:uid="{00000000-0005-0000-0000-000099000000}"/>
    <cellStyle name="Normal 6 3 2" xfId="185" xr:uid="{00000000-0005-0000-0000-00009A000000}"/>
    <cellStyle name="Normal 7" xfId="125" xr:uid="{00000000-0005-0000-0000-00009B000000}"/>
    <cellStyle name="Normal 8" xfId="29" xr:uid="{00000000-0005-0000-0000-00009C000000}"/>
    <cellStyle name="Normal 8 2" xfId="138" xr:uid="{00000000-0005-0000-0000-00009D000000}"/>
    <cellStyle name="Normal 8 2 2" xfId="189" xr:uid="{00000000-0005-0000-0000-00009E000000}"/>
    <cellStyle name="Normal 8 3" xfId="170" xr:uid="{00000000-0005-0000-0000-00009F000000}"/>
    <cellStyle name="Normal 8 4" xfId="105" xr:uid="{00000000-0005-0000-0000-0000A0000000}"/>
    <cellStyle name="Normal 9" xfId="149" xr:uid="{00000000-0005-0000-0000-0000A1000000}"/>
    <cellStyle name="Normal 9 2" xfId="198" xr:uid="{00000000-0005-0000-0000-0000A2000000}"/>
    <cellStyle name="Porcentagem 10" xfId="30" xr:uid="{00000000-0005-0000-0000-0000A3000000}"/>
    <cellStyle name="Porcentagem 11" xfId="31" xr:uid="{00000000-0005-0000-0000-0000A4000000}"/>
    <cellStyle name="Porcentagem 12" xfId="86" xr:uid="{00000000-0005-0000-0000-0000A5000000}"/>
    <cellStyle name="Porcentagem 13" xfId="87" xr:uid="{00000000-0005-0000-0000-0000A6000000}"/>
    <cellStyle name="Porcentagem 2" xfId="32" xr:uid="{00000000-0005-0000-0000-0000A7000000}"/>
    <cellStyle name="Porcentagem 3" xfId="33" xr:uid="{00000000-0005-0000-0000-0000A8000000}"/>
    <cellStyle name="Porcentagem 4" xfId="34" xr:uid="{00000000-0005-0000-0000-0000A9000000}"/>
    <cellStyle name="Porcentagem 4 2" xfId="35" xr:uid="{00000000-0005-0000-0000-0000AA000000}"/>
    <cellStyle name="Porcentagem 5" xfId="36" xr:uid="{00000000-0005-0000-0000-0000AB000000}"/>
    <cellStyle name="Porcentagem 5 2" xfId="37" xr:uid="{00000000-0005-0000-0000-0000AC000000}"/>
    <cellStyle name="Porcentagem 5 3" xfId="38" xr:uid="{00000000-0005-0000-0000-0000AD000000}"/>
    <cellStyle name="Porcentagem 5 4" xfId="39" xr:uid="{00000000-0005-0000-0000-0000AE000000}"/>
    <cellStyle name="Porcentagem 6" xfId="40" xr:uid="{00000000-0005-0000-0000-0000AF000000}"/>
    <cellStyle name="Porcentagem 6 2" xfId="41" xr:uid="{00000000-0005-0000-0000-0000B0000000}"/>
    <cellStyle name="Porcentagem 7" xfId="42" xr:uid="{00000000-0005-0000-0000-0000B1000000}"/>
    <cellStyle name="Porcentagem 8" xfId="88" xr:uid="{00000000-0005-0000-0000-0000B2000000}"/>
    <cellStyle name="Separador de milhares 10" xfId="43" xr:uid="{00000000-0005-0000-0000-0000B3000000}"/>
    <cellStyle name="Separador de milhares 10 2" xfId="44" xr:uid="{00000000-0005-0000-0000-0000B4000000}"/>
    <cellStyle name="Separador de milhares 10 3" xfId="45" xr:uid="{00000000-0005-0000-0000-0000B5000000}"/>
    <cellStyle name="Separador de milhares 10 4" xfId="46" xr:uid="{00000000-0005-0000-0000-0000B6000000}"/>
    <cellStyle name="Separador de milhares 10 5" xfId="47" xr:uid="{00000000-0005-0000-0000-0000B7000000}"/>
    <cellStyle name="Separador de milhares 11" xfId="48" xr:uid="{00000000-0005-0000-0000-0000B8000000}"/>
    <cellStyle name="Separador de milhares 12" xfId="49" xr:uid="{00000000-0005-0000-0000-0000B9000000}"/>
    <cellStyle name="Separador de milhares 13" xfId="50" xr:uid="{00000000-0005-0000-0000-0000BA000000}"/>
    <cellStyle name="Separador de milhares 14" xfId="51" xr:uid="{00000000-0005-0000-0000-0000BB000000}"/>
    <cellStyle name="Separador de milhares 15" xfId="52" xr:uid="{00000000-0005-0000-0000-0000BC000000}"/>
    <cellStyle name="Separador de milhares 2" xfId="53" xr:uid="{00000000-0005-0000-0000-0000BD000000}"/>
    <cellStyle name="Separador de milhares 2 2" xfId="54" xr:uid="{00000000-0005-0000-0000-0000BE000000}"/>
    <cellStyle name="Separador de milhares 2 2 2" xfId="120" xr:uid="{00000000-0005-0000-0000-0000BF000000}"/>
    <cellStyle name="Separador de milhares 2 3" xfId="55" xr:uid="{00000000-0005-0000-0000-0000C0000000}"/>
    <cellStyle name="Separador de milhares 2 4" xfId="112" xr:uid="{00000000-0005-0000-0000-0000C1000000}"/>
    <cellStyle name="Separador de milhares 3" xfId="56" xr:uid="{00000000-0005-0000-0000-0000C2000000}"/>
    <cellStyle name="Separador de milhares 3 2" xfId="57" xr:uid="{00000000-0005-0000-0000-0000C3000000}"/>
    <cellStyle name="Separador de milhares 3 3" xfId="58" xr:uid="{00000000-0005-0000-0000-0000C4000000}"/>
    <cellStyle name="Separador de milhares 4" xfId="59" xr:uid="{00000000-0005-0000-0000-0000C5000000}"/>
    <cellStyle name="Separador de milhares 4 2" xfId="60" xr:uid="{00000000-0005-0000-0000-0000C6000000}"/>
    <cellStyle name="Separador de milhares 4 3" xfId="61" xr:uid="{00000000-0005-0000-0000-0000C7000000}"/>
    <cellStyle name="Separador de milhares 4 4" xfId="62" xr:uid="{00000000-0005-0000-0000-0000C8000000}"/>
    <cellStyle name="Separador de milhares 4 5" xfId="63" xr:uid="{00000000-0005-0000-0000-0000C9000000}"/>
    <cellStyle name="Separador de milhares 4 6" xfId="64" xr:uid="{00000000-0005-0000-0000-0000CA000000}"/>
    <cellStyle name="Separador de milhares 5" xfId="65" xr:uid="{00000000-0005-0000-0000-0000CB000000}"/>
    <cellStyle name="Separador de milhares 5 2" xfId="66" xr:uid="{00000000-0005-0000-0000-0000CC000000}"/>
    <cellStyle name="Separador de milhares 5 3" xfId="67" xr:uid="{00000000-0005-0000-0000-0000CD000000}"/>
    <cellStyle name="Separador de milhares 6" xfId="68" xr:uid="{00000000-0005-0000-0000-0000CE000000}"/>
    <cellStyle name="Separador de milhares 6 2" xfId="69" xr:uid="{00000000-0005-0000-0000-0000CF000000}"/>
    <cellStyle name="Separador de milhares 6 2 2" xfId="70" xr:uid="{00000000-0005-0000-0000-0000D0000000}"/>
    <cellStyle name="Separador de milhares 6 3" xfId="71" xr:uid="{00000000-0005-0000-0000-0000D1000000}"/>
    <cellStyle name="Separador de milhares 6 3 2" xfId="72" xr:uid="{00000000-0005-0000-0000-0000D2000000}"/>
    <cellStyle name="Separador de milhares 6 4" xfId="73" xr:uid="{00000000-0005-0000-0000-0000D3000000}"/>
    <cellStyle name="Separador de milhares 7" xfId="74" xr:uid="{00000000-0005-0000-0000-0000D4000000}"/>
    <cellStyle name="Separador de milhares 7 2" xfId="75" xr:uid="{00000000-0005-0000-0000-0000D5000000}"/>
    <cellStyle name="Separador de milhares 8" xfId="76" xr:uid="{00000000-0005-0000-0000-0000D6000000}"/>
    <cellStyle name="Separador de milhares 8 2" xfId="77" xr:uid="{00000000-0005-0000-0000-0000D7000000}"/>
    <cellStyle name="Separador de milhares 8 3" xfId="78" xr:uid="{00000000-0005-0000-0000-0000D8000000}"/>
    <cellStyle name="Separador de milhares 8 4" xfId="79" xr:uid="{00000000-0005-0000-0000-0000D9000000}"/>
    <cellStyle name="Separador de milhares 9" xfId="80" xr:uid="{00000000-0005-0000-0000-0000DA000000}"/>
    <cellStyle name="TableStyleLight1" xfId="133" xr:uid="{00000000-0005-0000-0000-0000DB000000}"/>
    <cellStyle name="Título 01" xfId="94" xr:uid="{00000000-0005-0000-0000-0000DC000000}"/>
    <cellStyle name="TITULO 1" xfId="97" xr:uid="{00000000-0005-0000-0000-0000DD000000}"/>
    <cellStyle name="TITULO 1 2" xfId="107" xr:uid="{00000000-0005-0000-0000-0000DE000000}"/>
    <cellStyle name="TITULO 2" xfId="95" xr:uid="{00000000-0005-0000-0000-0000DF000000}"/>
    <cellStyle name="TITULO 2 2" xfId="108" xr:uid="{00000000-0005-0000-0000-0000E0000000}"/>
    <cellStyle name="Títulos" xfId="96" xr:uid="{00000000-0005-0000-0000-0000E1000000}"/>
    <cellStyle name="Títulos 2" xfId="110" xr:uid="{00000000-0005-0000-0000-0000E2000000}"/>
    <cellStyle name="Vírgula 2" xfId="82" xr:uid="{00000000-0005-0000-0000-0000E3000000}"/>
    <cellStyle name="Vírgula 2 2" xfId="83" xr:uid="{00000000-0005-0000-0000-0000E4000000}"/>
    <cellStyle name="Vírgula 2 3" xfId="101" xr:uid="{00000000-0005-0000-0000-0000E5000000}"/>
    <cellStyle name="Vírgula 3" xfId="84" xr:uid="{00000000-0005-0000-0000-0000E6000000}"/>
    <cellStyle name="Vírgula 3 2" xfId="89" xr:uid="{00000000-0005-0000-0000-0000E7000000}"/>
    <cellStyle name="Vírgula 4" xfId="81" xr:uid="{00000000-0005-0000-0000-0000E8000000}"/>
    <cellStyle name="Vírgula 5" xfId="90" xr:uid="{00000000-0005-0000-0000-0000E9000000}"/>
    <cellStyle name="Vírgula 6" xfId="91" xr:uid="{00000000-0005-0000-0000-0000EA000000}"/>
    <cellStyle name="Vírgula 7" xfId="92" xr:uid="{00000000-0005-0000-0000-0000E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tecnico\Meus%20documentos\Comercial\DERSA\CC%20013-03%20-%20Pier%20Guaruj&#225;%20-%20N&#227;oP\Planilha%20e%20Composi&#231;&#245;es\HelenoFonseca\DNER-0431\DNER431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tecnico\PROJ_SANEAMENTO\SA0077_PROJ_PREF-BRUSQUE%20-%20Rede%20Drenagem%20Pluvial\META%2002_FGTS_OBRA%2009_Volume%20I%20-%20M.%20Descritivos%20e%20Or&#231;amentos\Auxiliares_Or&#231;amentos\Servi&#231;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A%20TEMPORARIA\ULTRAFERTIL\plult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/MAQUINAS/I0201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tecnico\Documents%20and%20Settings\FABIO\Meus%20documentos\ofertas\7480%20-%20BELGO\eletrica\7480-belgo-s03s05s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tecnico\PROJ_001_SANEAMENTO\SA0077_PROJ_PREF-BRUSQUE%20-%20Rede%20Drenagem%20Pluvial\PROJ_OBRA%2010\OB10_MEMORIAL%20DESCRITIVO_OR&#199;AMENTO\Auxiliares_Or&#231;amentos\Servi&#231;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geral\gasmig\CP%20013-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_001_SANEAMENTO/SA0058_PROJ_SEMASA_Rede%20de%20Esgoto%20-%20Cordeiros_Rib%20Murta/000_ENTREGA_11_09_06_SEMASA_EDITAVEIS/OR&#199;AMENTO/SA0058_OR&#199;AMENTO_REPROGRAMA&#199;&#195;O_R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geral\copergas\Proposta%20B\CP028itens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/Meu/ORCAM/eteI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"/>
      <sheetName val="COTACOES"/>
      <sheetName val="PLAN"/>
      <sheetName val="RESUMO"/>
      <sheetName val="LEIS SOCIAIS"/>
      <sheetName val="BDI (2)"/>
      <sheetName val="COMP-I"/>
      <sheetName val="COMP-II"/>
      <sheetName val="EQUIP"/>
      <sheetName val="SALARIO"/>
      <sheetName val="MATERIAL"/>
      <sheetName val="TRANSPORTE"/>
      <sheetName val="B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34.049999999999997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2.2400000000000002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4.4000000000000004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2.0099999999999998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2.4900000000000002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4.1100000000000003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4.3499999999999996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1.1499999999999999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4.3900000000000006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9.1548099999999994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10.914809999999999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11.154809999999999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15.104810000000001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15.254810000000001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15.514810000000001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12.164809999999999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16.404810000000001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7.7099999999999991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9.2100000000000009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9.4499999999999993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0.57999999999999996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34.000000000000007</v>
          </cell>
          <cell r="F60">
            <v>11.11</v>
          </cell>
          <cell r="G60">
            <v>45.110000000000007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37.869999999999997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37.950000000000003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36.979999999999997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844.68000000000006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648.08000000000004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38.049999999999997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69.209999999999994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16.579999999999998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69.760000000000005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91.580000000000013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9.1199999999999992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145.91999999999999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161.66999999999999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1288.8399999999999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307.47000000000003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615.80000000000007</v>
          </cell>
          <cell r="F96">
            <v>201.24</v>
          </cell>
          <cell r="G96">
            <v>817.04000000000008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960.25999999999988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682.32000000000016</v>
          </cell>
          <cell r="F99">
            <v>222.98</v>
          </cell>
          <cell r="G99">
            <v>905.30000000000018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1140.4000000000001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643.91999999999996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310.35000000000002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269.16000000000003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522.79999999999995</v>
          </cell>
          <cell r="G110">
            <v>2122.5500000000002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571.57000000000005</v>
          </cell>
          <cell r="G112">
            <v>2320.5500000000002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634.04999999999995</v>
          </cell>
          <cell r="G115">
            <v>2574.2399999999998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5038.6400000000003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8002.2900000000009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1113.8399999999999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995.42000000000007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1099.6400000000001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9638.8799999999992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4540.2999999999993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82.100000000000009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17.149999999999999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17.489999999999998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7.0000000000000007E-2</v>
          </cell>
          <cell r="F148">
            <v>0.02</v>
          </cell>
          <cell r="G148">
            <v>9.0000000000000011E-2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7.0000000000000007E-2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40.270000000000003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36.299999999999997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9.6300000000000008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19.329999999999998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10.039999999999999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4.4800000000000004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16.829999999999998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65.400000000000006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74.959999999999994</v>
          </cell>
          <cell r="G195">
            <v>304.33999999999997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554.29999999999995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650.17999999999995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136.36000000000001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2.2999999999999998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5.7799999999999994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5.0199999999999996</v>
          </cell>
          <cell r="F210">
            <v>1.64</v>
          </cell>
          <cell r="G210">
            <v>6.6599999999999993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67.989999999999995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41.149999999999991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133.08000000000001</v>
          </cell>
          <cell r="G226">
            <v>540.30000000000007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68.550000000000011</v>
          </cell>
          <cell r="F227">
            <v>22.4</v>
          </cell>
          <cell r="G227">
            <v>90.950000000000017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74.239999999999995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5.0599999999999996</v>
          </cell>
          <cell r="F231">
            <v>1.65</v>
          </cell>
          <cell r="G231">
            <v>6.7099999999999991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548.67999999999995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87.100000000000009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16.989999999999998</v>
          </cell>
          <cell r="G234">
            <v>68.989999999999995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2.5499999999999998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1.1499999999999999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9.4600000000000009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84.490000000000009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163.41999999999999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 t="str">
            <v xml:space="preserve">  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2.2999999999999998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0.56000000000000005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1.1599999999999999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98.320000000000007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36.270000000000003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DO"/>
      <sheetName val="MAT"/>
      <sheetName val="EQUIP"/>
      <sheetName val="OUTROS"/>
      <sheetName val="BDI"/>
      <sheetName val="LEISSOCIAIS"/>
      <sheetName val="CPU-L1"/>
      <sheetName val="RESUMO"/>
      <sheetName val="PLANILHA"/>
      <sheetName val="CRON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  "/>
      <sheetName val="CAPA -1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"/>
      <sheetName val="Motors-loads S01"/>
      <sheetName val="Motors-loads S02"/>
      <sheetName val="Motors-loads S03"/>
      <sheetName val="Motors-loadsS04"/>
      <sheetName val="Motors-loads S05"/>
      <sheetName val="Motors-loads S06"/>
      <sheetName val="Motors-loads S07"/>
      <sheetName val="Motors-loads S08"/>
      <sheetName val="Motors-loads S09"/>
      <sheetName val="CValves-instr S01"/>
      <sheetName val="CValves-instr S02"/>
      <sheetName val="CValves-instr S03"/>
      <sheetName val="CValves-instr S04"/>
      <sheetName val="CValves-instr S05"/>
      <sheetName val="CValves-instr S06"/>
      <sheetName val="CValves-instr S07"/>
      <sheetName val="CValves-instr S08"/>
      <sheetName val="CValves-instr S09"/>
      <sheetName val="MV cubicle"/>
      <sheetName val="Iluminação"/>
      <sheetName val="instalaçao cabos MT "/>
      <sheetName val="cabos"/>
      <sheetName val="Eletrod_ acessórios Fl_01"/>
      <sheetName val="Eletrod_ acessórios Fl_02"/>
      <sheetName val="Eletrod_ acessórios Fl_03"/>
      <sheetName val="Eletrod_ pvc Fl_04"/>
      <sheetName val="Caixas de pass_ Fl_05"/>
      <sheetName val="Caixas de pass_ Fl_06"/>
      <sheetName val="LEITOS E ACESSÓRIOS_FL07"/>
      <sheetName val="LEITOS E ACESSÓRIOS_FL08"/>
      <sheetName val="caixas de comando local_FL09"/>
      <sheetName val="rotas "/>
      <sheetName val="AR CONDIC"/>
      <sheetName val="Sistema T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ços"/>
      <sheetName val="Dados_da_Obra"/>
    </sheetNames>
    <sheetDataSet>
      <sheetData sheetId="0" refreshError="1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34.049999999999997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2.2400000000000002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4.4000000000000004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2.0099999999999998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2.4900000000000002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4.1100000000000003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4.3499999999999996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1.1499999999999999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4.3900000000000006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9.1548099999999994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10.914809999999999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11.154809999999999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15.104810000000001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15.254810000000001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15.514810000000001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12.164809999999999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16.404810000000001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7.7099999999999991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9.2100000000000009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9.4499999999999993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0.57999999999999996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34.000000000000007</v>
          </cell>
          <cell r="F60">
            <v>11.11</v>
          </cell>
          <cell r="G60">
            <v>45.110000000000007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37.869999999999997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37.950000000000003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36.979999999999997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844.68000000000006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648.08000000000004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38.049999999999997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69.209999999999994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16.579999999999998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69.760000000000005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91.580000000000013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9.1199999999999992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145.91999999999999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161.66999999999999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1288.8399999999999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307.47000000000003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615.80000000000007</v>
          </cell>
          <cell r="F96">
            <v>201.24</v>
          </cell>
          <cell r="G96">
            <v>817.04000000000008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960.25999999999988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682.32000000000016</v>
          </cell>
          <cell r="F99">
            <v>222.98</v>
          </cell>
          <cell r="G99">
            <v>905.30000000000018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1140.4000000000001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643.91999999999996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310.35000000000002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269.16000000000003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522.79999999999995</v>
          </cell>
          <cell r="G110">
            <v>2122.5500000000002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571.57000000000005</v>
          </cell>
          <cell r="G112">
            <v>2320.5500000000002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634.04999999999995</v>
          </cell>
          <cell r="G115">
            <v>2574.2399999999998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5038.6400000000003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8002.2900000000009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1113.8399999999999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995.42000000000007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1099.6400000000001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9638.8799999999992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4540.2999999999993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82.100000000000009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17.149999999999999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17.489999999999998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7.0000000000000007E-2</v>
          </cell>
          <cell r="F148">
            <v>0.02</v>
          </cell>
          <cell r="G148">
            <v>9.0000000000000011E-2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7.0000000000000007E-2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40.270000000000003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36.299999999999997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9.6300000000000008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19.329999999999998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10.039999999999999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4.4800000000000004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16.829999999999998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65.400000000000006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74.959999999999994</v>
          </cell>
          <cell r="G195">
            <v>304.33999999999997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554.29999999999995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650.17999999999995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136.36000000000001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2.2999999999999998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5.7799999999999994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5.0199999999999996</v>
          </cell>
          <cell r="F210">
            <v>1.64</v>
          </cell>
          <cell r="G210">
            <v>6.6599999999999993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67.989999999999995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41.149999999999991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133.08000000000001</v>
          </cell>
          <cell r="G226">
            <v>540.30000000000007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68.550000000000011</v>
          </cell>
          <cell r="F227">
            <v>22.4</v>
          </cell>
          <cell r="G227">
            <v>90.950000000000017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74.239999999999995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5.0599999999999996</v>
          </cell>
          <cell r="F231">
            <v>1.65</v>
          </cell>
          <cell r="G231">
            <v>6.7099999999999991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548.67999999999995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87.100000000000009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16.989999999999998</v>
          </cell>
          <cell r="G234">
            <v>68.989999999999995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2.5499999999999998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1.1499999999999999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9.4600000000000009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84.490000000000009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163.41999999999999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 t="str">
            <v xml:space="preserve">  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2.2999999999999998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0.56000000000000005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1.1599999999999999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98.320000000000007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36.270000000000003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 FÍSICO-FINANCEIRO"/>
      <sheetName val="T1-02&quot;"/>
      <sheetName val="T1-04&quot;"/>
      <sheetName val="T1-06&quot;"/>
      <sheetName val="T1-08&quot;"/>
      <sheetName val="T1-10&quot;"/>
      <sheetName val="T1-12&quot;"/>
      <sheetName val="T1-14&quot;"/>
      <sheetName val="T2-02&quot;"/>
      <sheetName val="T2-04&quot;"/>
      <sheetName val="T2-06&quot;"/>
      <sheetName val="T2-08&quot;"/>
      <sheetName val="T2-10&quot;"/>
      <sheetName val="T2-12&quot;"/>
      <sheetName val="T2-14&quot;"/>
      <sheetName val="T3-02&quot;"/>
      <sheetName val="T3-04&quot;"/>
      <sheetName val="T3-06&quot;"/>
      <sheetName val="T3-14&quot;"/>
      <sheetName val="T4-02&quot;"/>
      <sheetName val="T4-04&quot;"/>
      <sheetName val="T4-06&quot;"/>
      <sheetName val="T4-14&quot;"/>
      <sheetName val="T5-02&quot;"/>
      <sheetName val="T5-04&quot;"/>
      <sheetName val="T5-06&quot;"/>
      <sheetName val="T5-14&quot;"/>
      <sheetName val="T6-02&quot;"/>
      <sheetName val="T6-04&quot;"/>
      <sheetName val="T6-06&quot;"/>
      <sheetName val="T6-14&quot;"/>
      <sheetName val="T7-02&quot;"/>
      <sheetName val="T7-04&quot;"/>
      <sheetName val="T7-06&quot;"/>
      <sheetName val="T7-14&quot;"/>
      <sheetName val="T8-02&quot;"/>
      <sheetName val="T8-04&quot;"/>
      <sheetName val="T8-06&quot;"/>
      <sheetName val="T8-14&quot;"/>
      <sheetName val="T9-02&quot;"/>
      <sheetName val="T9-04&quot;"/>
      <sheetName val="T9-06&quot;"/>
      <sheetName val="T9-14&quot;"/>
      <sheetName val="0301"/>
      <sheetName val="0302"/>
      <sheetName val="0303"/>
      <sheetName val="0304"/>
      <sheetName val="0305"/>
      <sheetName val="0306"/>
      <sheetName val="0307"/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0"/>
      <sheetName val="0411"/>
      <sheetName val="0412"/>
      <sheetName val="0413"/>
      <sheetName val="0414"/>
      <sheetName val="0415"/>
      <sheetName val="0416"/>
      <sheetName val="0417"/>
      <sheetName val="0418"/>
      <sheetName val="0419"/>
      <sheetName val="0420"/>
      <sheetName val="0421"/>
      <sheetName val="0422"/>
      <sheetName val="0423"/>
      <sheetName val="0424"/>
      <sheetName val="0425"/>
      <sheetName val="0426"/>
      <sheetName val="0427"/>
      <sheetName val="0428"/>
      <sheetName val="0429"/>
      <sheetName val="0601"/>
      <sheetName val="060201"/>
      <sheetName val="060202"/>
      <sheetName val="060203"/>
      <sheetName val="060204"/>
      <sheetName val="060205"/>
      <sheetName val="060206"/>
      <sheetName val="060207"/>
      <sheetName val="0701"/>
      <sheetName val="0801"/>
      <sheetName val="0802"/>
      <sheetName val="1000"/>
      <sheetName val="1100"/>
      <sheetName val="1200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400"/>
      <sheetName val="1501"/>
      <sheetName val="1502"/>
      <sheetName val="1601"/>
      <sheetName val="1602"/>
      <sheetName val="1701"/>
      <sheetName val="1702"/>
      <sheetName val="1703"/>
      <sheetName val="1704"/>
      <sheetName val="1801"/>
      <sheetName val="1802"/>
      <sheetName val="1803"/>
      <sheetName val="1804"/>
      <sheetName val="1805"/>
      <sheetName val="1806"/>
      <sheetName val="1807"/>
      <sheetName val="1808"/>
      <sheetName val="1809"/>
      <sheetName val="1810"/>
      <sheetName val="1811"/>
      <sheetName val="1812"/>
      <sheetName val="1813"/>
      <sheetName val="Equipe-Projeto"/>
      <sheetName val="equipe 1"/>
      <sheetName val="equipe 2"/>
      <sheetName val="equipe 3"/>
      <sheetName val="equipe 4"/>
      <sheetName val="equipe 5"/>
      <sheetName val="Equipamento"/>
      <sheetName val="maqeq"/>
      <sheetName val="M_obra"/>
      <sheetName val="Dados"/>
      <sheetName val="Estudos GASM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>
        <row r="6">
          <cell r="A6" t="str">
            <v>Data: 03/05/2002</v>
          </cell>
        </row>
      </sheetData>
      <sheetData sheetId="1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 "/>
      <sheetName val="REPROGRAMAÇÃO ORÇAMENTO"/>
      <sheetName val="CRONOGRAMA"/>
      <sheetName val="COMPOSIÇÃO PREÇOS TAMPA TIL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.1.1"/>
      <sheetName val="2.1.2"/>
      <sheetName val="2.1.3"/>
      <sheetName val="2.1.4"/>
      <sheetName val="2.2.1"/>
      <sheetName val="2.2.2"/>
      <sheetName val="2.2.3"/>
      <sheetName val="2.2.4"/>
      <sheetName val="2.3.1"/>
      <sheetName val="2.3.2"/>
      <sheetName val="2.3.3"/>
      <sheetName val="2.3.4"/>
      <sheetName val="2.4.1.1"/>
      <sheetName val="2.4.1.2"/>
      <sheetName val="2.4.1.3"/>
      <sheetName val="2.4.1.4"/>
      <sheetName val="2.5.1.1"/>
      <sheetName val="2.5.1.2"/>
      <sheetName val="2.5.1.3"/>
      <sheetName val="2.5.1.4"/>
      <sheetName val="2_1_1"/>
    </sheetNames>
    <sheetDataSet>
      <sheetData sheetId="0"/>
      <sheetData sheetId="1" refreshError="1">
        <row r="3">
          <cell r="B3" t="str">
            <v>CONENGE-SC CONSTRUÇÕES E ENGENHARIA LTDA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ódulo1"/>
      <sheetName val="DESARENADOR"/>
      <sheetName val="DESARENADOR (2)"/>
      <sheetName val="RALFXVI"/>
      <sheetName val="RALFXVI(2)"/>
      <sheetName val="CXFLUXO"/>
      <sheetName val="CXFLUXO(2)"/>
      <sheetName val="FILTRO"/>
      <sheetName val="FILTRO (2)"/>
      <sheetName val="EELODO"/>
      <sheetName val="EELODO (2)"/>
      <sheetName val="LEITO"/>
      <sheetName val="LEITO (2)"/>
      <sheetName val="CONTATO"/>
      <sheetName val="CONTATO (2)"/>
      <sheetName val="DEPOSITO"/>
      <sheetName val="DEPOSITO(2)"/>
      <sheetName val="ITENS"/>
      <sheetName val="ITENS(2)"/>
      <sheetName val="RALFIX"/>
      <sheetName val="RALFIX (2)"/>
      <sheetName val="RESG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P64"/>
  <sheetViews>
    <sheetView tabSelected="1" view="pageBreakPreview" topLeftCell="A13" zoomScale="90" zoomScaleNormal="80" zoomScaleSheetLayoutView="90" workbookViewId="0">
      <selection activeCell="B18" sqref="B18"/>
    </sheetView>
  </sheetViews>
  <sheetFormatPr defaultRowHeight="14.4" x14ac:dyDescent="0.3"/>
  <cols>
    <col min="1" max="1" width="7.44140625" style="25" bestFit="1" customWidth="1"/>
    <col min="2" max="2" width="91" style="27" customWidth="1"/>
    <col min="3" max="3" width="10.33203125" style="28" customWidth="1"/>
    <col min="4" max="4" width="11.88671875" style="27" bestFit="1" customWidth="1"/>
    <col min="5" max="5" width="12.109375" style="26" customWidth="1"/>
    <col min="6" max="6" width="14.33203125" style="26" bestFit="1" customWidth="1"/>
    <col min="7" max="7" width="13.5546875" style="27" customWidth="1"/>
    <col min="8" max="8" width="20.88671875" style="27" bestFit="1" customWidth="1"/>
    <col min="9" max="9" width="11.44140625" customWidth="1"/>
    <col min="10" max="10" width="15.33203125" bestFit="1" customWidth="1"/>
    <col min="11" max="11" width="11.109375" bestFit="1" customWidth="1"/>
    <col min="12" max="12" width="15.33203125" bestFit="1" customWidth="1"/>
    <col min="16" max="16" width="12.6640625" bestFit="1" customWidth="1"/>
  </cols>
  <sheetData>
    <row r="1" spans="1:11" x14ac:dyDescent="0.3">
      <c r="A1" s="8"/>
      <c r="B1" s="9"/>
      <c r="C1" s="10"/>
      <c r="D1" s="9"/>
      <c r="E1" s="5"/>
      <c r="F1" s="5"/>
      <c r="G1" s="9"/>
      <c r="H1" s="9"/>
    </row>
    <row r="2" spans="1:11" ht="15" x14ac:dyDescent="0.3">
      <c r="A2" s="70" t="s">
        <v>49</v>
      </c>
      <c r="B2" s="70"/>
      <c r="C2" s="70"/>
      <c r="D2" s="70"/>
      <c r="E2" s="70"/>
      <c r="F2" s="70"/>
      <c r="G2" s="70"/>
      <c r="H2" s="70"/>
    </row>
    <row r="3" spans="1:11" x14ac:dyDescent="0.3">
      <c r="A3" s="8"/>
      <c r="B3" s="11"/>
      <c r="C3" s="12"/>
      <c r="D3" s="11"/>
      <c r="E3" s="11"/>
      <c r="F3" s="11"/>
      <c r="G3" s="11"/>
      <c r="H3" s="11"/>
    </row>
    <row r="4" spans="1:11" x14ac:dyDescent="0.3">
      <c r="A4" s="13" t="s">
        <v>37</v>
      </c>
      <c r="B4" s="6" t="s">
        <v>60</v>
      </c>
      <c r="C4" s="12" t="s">
        <v>50</v>
      </c>
      <c r="D4" s="35">
        <v>540</v>
      </c>
      <c r="E4" s="11" t="s">
        <v>22</v>
      </c>
      <c r="F4" s="11"/>
      <c r="G4" s="11"/>
      <c r="H4" s="11"/>
    </row>
    <row r="5" spans="1:11" x14ac:dyDescent="0.3">
      <c r="A5" s="13" t="s">
        <v>17</v>
      </c>
      <c r="B5" s="6" t="s">
        <v>105</v>
      </c>
      <c r="C5" s="12" t="s">
        <v>51</v>
      </c>
      <c r="D5" s="35">
        <v>5594</v>
      </c>
      <c r="E5" s="11" t="s">
        <v>52</v>
      </c>
      <c r="F5" s="11"/>
      <c r="G5" s="11"/>
      <c r="H5" s="11"/>
    </row>
    <row r="6" spans="1:11" x14ac:dyDescent="0.3">
      <c r="A6" s="13" t="s">
        <v>38</v>
      </c>
      <c r="B6" s="14">
        <v>45397</v>
      </c>
      <c r="C6" s="12"/>
      <c r="D6" s="11"/>
      <c r="E6" s="11"/>
      <c r="F6" s="11"/>
      <c r="G6" s="11"/>
      <c r="H6" s="11"/>
    </row>
    <row r="7" spans="1:11" x14ac:dyDescent="0.3">
      <c r="A7" s="13" t="s">
        <v>18</v>
      </c>
      <c r="B7" s="15">
        <v>0.22</v>
      </c>
      <c r="C7" s="12"/>
      <c r="D7" s="11"/>
      <c r="E7" s="11"/>
      <c r="F7" s="11"/>
      <c r="G7" s="11"/>
      <c r="H7" s="11"/>
    </row>
    <row r="8" spans="1:11" ht="15.6" thickBot="1" x14ac:dyDescent="0.35">
      <c r="A8" s="39"/>
      <c r="B8" s="11"/>
      <c r="C8" s="12"/>
      <c r="D8" s="11"/>
      <c r="E8" s="11"/>
      <c r="F8" s="11"/>
      <c r="G8" s="11"/>
      <c r="H8" s="11"/>
    </row>
    <row r="9" spans="1:11" x14ac:dyDescent="0.3">
      <c r="A9" s="71" t="s">
        <v>7</v>
      </c>
      <c r="B9" s="73" t="s">
        <v>10</v>
      </c>
      <c r="C9" s="43" t="s">
        <v>11</v>
      </c>
      <c r="D9" s="73" t="s">
        <v>12</v>
      </c>
      <c r="E9" s="75" t="s">
        <v>6</v>
      </c>
      <c r="F9" s="43" t="s">
        <v>15</v>
      </c>
      <c r="G9" s="43" t="s">
        <v>15</v>
      </c>
      <c r="H9" s="77" t="s">
        <v>16</v>
      </c>
      <c r="K9">
        <v>1.22</v>
      </c>
    </row>
    <row r="10" spans="1:11" x14ac:dyDescent="0.3">
      <c r="A10" s="72"/>
      <c r="B10" s="74"/>
      <c r="C10" s="7" t="s">
        <v>55</v>
      </c>
      <c r="D10" s="74"/>
      <c r="E10" s="76"/>
      <c r="F10" s="7" t="s">
        <v>8</v>
      </c>
      <c r="G10" s="7" t="s">
        <v>9</v>
      </c>
      <c r="H10" s="78"/>
    </row>
    <row r="11" spans="1:11" x14ac:dyDescent="0.3">
      <c r="A11" s="44"/>
      <c r="B11" s="17"/>
      <c r="C11" s="16"/>
      <c r="D11" s="16"/>
      <c r="E11" s="18"/>
      <c r="F11" s="18"/>
      <c r="G11" s="19"/>
      <c r="H11" s="45"/>
    </row>
    <row r="12" spans="1:11" x14ac:dyDescent="0.3">
      <c r="A12" s="46">
        <v>1</v>
      </c>
      <c r="B12" s="20" t="s">
        <v>0</v>
      </c>
      <c r="C12" s="4"/>
      <c r="D12" s="4"/>
      <c r="E12" s="21"/>
      <c r="F12" s="21"/>
      <c r="G12" s="22"/>
      <c r="H12" s="47"/>
    </row>
    <row r="13" spans="1:11" x14ac:dyDescent="0.3">
      <c r="A13" s="48" t="s">
        <v>45</v>
      </c>
      <c r="B13" s="22" t="s">
        <v>1</v>
      </c>
      <c r="C13" s="4">
        <v>4813</v>
      </c>
      <c r="D13" s="4" t="s">
        <v>20</v>
      </c>
      <c r="E13" s="21">
        <v>2.5</v>
      </c>
      <c r="F13" s="23">
        <v>225</v>
      </c>
      <c r="G13" s="23">
        <f>ROUND(F13*$K$9,2)</f>
        <v>274.5</v>
      </c>
      <c r="H13" s="49">
        <f>ROUND(E13*G13,2)</f>
        <v>686.25</v>
      </c>
    </row>
    <row r="14" spans="1:11" x14ac:dyDescent="0.3">
      <c r="A14" s="48" t="s">
        <v>21</v>
      </c>
      <c r="B14" s="42" t="s">
        <v>102</v>
      </c>
      <c r="C14" s="4">
        <v>98525</v>
      </c>
      <c r="D14" s="4" t="s">
        <v>20</v>
      </c>
      <c r="E14" s="21">
        <f>D4*4.5*2</f>
        <v>4860</v>
      </c>
      <c r="F14" s="23">
        <v>0.37</v>
      </c>
      <c r="G14" s="23">
        <f t="shared" ref="G14:G20" si="0">ROUND(F14*$K$9,2)</f>
        <v>0.45</v>
      </c>
      <c r="H14" s="49">
        <f t="shared" ref="H14:H20" si="1">ROUND(E14*G14,2)</f>
        <v>2187</v>
      </c>
    </row>
    <row r="15" spans="1:11" x14ac:dyDescent="0.3">
      <c r="A15" s="48"/>
      <c r="B15" s="68" t="s">
        <v>13</v>
      </c>
      <c r="C15" s="68"/>
      <c r="D15" s="68"/>
      <c r="E15" s="68"/>
      <c r="F15" s="68"/>
      <c r="G15" s="68"/>
      <c r="H15" s="50">
        <f>SUM(H13:H14)</f>
        <v>2873.25</v>
      </c>
    </row>
    <row r="16" spans="1:11" x14ac:dyDescent="0.3">
      <c r="A16" s="51"/>
      <c r="B16" s="30"/>
      <c r="C16" s="29"/>
      <c r="D16" s="29"/>
      <c r="E16" s="32"/>
      <c r="F16" s="33"/>
      <c r="G16" s="33"/>
      <c r="H16" s="52"/>
    </row>
    <row r="17" spans="1:9" x14ac:dyDescent="0.3">
      <c r="A17" s="46">
        <v>2</v>
      </c>
      <c r="B17" s="20" t="s">
        <v>97</v>
      </c>
      <c r="C17" s="4"/>
      <c r="D17" s="4"/>
      <c r="E17" s="21"/>
      <c r="F17" s="23"/>
      <c r="G17" s="23"/>
      <c r="H17" s="49"/>
    </row>
    <row r="18" spans="1:9" x14ac:dyDescent="0.3">
      <c r="A18" s="48" t="s">
        <v>2</v>
      </c>
      <c r="B18" s="24" t="s">
        <v>54</v>
      </c>
      <c r="C18" s="4">
        <v>101116</v>
      </c>
      <c r="D18" s="4" t="s">
        <v>19</v>
      </c>
      <c r="E18" s="21">
        <f>(D4*1*0.8)</f>
        <v>432</v>
      </c>
      <c r="F18" s="23">
        <v>2.0699999999999998</v>
      </c>
      <c r="G18" s="23">
        <f t="shared" si="0"/>
        <v>2.5299999999999998</v>
      </c>
      <c r="H18" s="49">
        <f t="shared" si="1"/>
        <v>1092.96</v>
      </c>
    </row>
    <row r="19" spans="1:9" x14ac:dyDescent="0.3">
      <c r="A19" s="48" t="s">
        <v>41</v>
      </c>
      <c r="B19" s="22" t="s">
        <v>24</v>
      </c>
      <c r="C19" s="4">
        <v>100995</v>
      </c>
      <c r="D19" s="4" t="s">
        <v>19</v>
      </c>
      <c r="E19" s="21">
        <f>E18</f>
        <v>432</v>
      </c>
      <c r="F19" s="23">
        <v>3.77</v>
      </c>
      <c r="G19" s="23">
        <f t="shared" si="0"/>
        <v>4.5999999999999996</v>
      </c>
      <c r="H19" s="49">
        <f t="shared" si="1"/>
        <v>1987.2</v>
      </c>
    </row>
    <row r="20" spans="1:9" x14ac:dyDescent="0.3">
      <c r="A20" s="48" t="s">
        <v>42</v>
      </c>
      <c r="B20" s="22" t="s">
        <v>53</v>
      </c>
      <c r="C20" s="4">
        <v>93597</v>
      </c>
      <c r="D20" s="4" t="s">
        <v>46</v>
      </c>
      <c r="E20" s="21">
        <f>E19*5</f>
        <v>2160</v>
      </c>
      <c r="F20" s="23">
        <v>1.55</v>
      </c>
      <c r="G20" s="23">
        <f t="shared" si="0"/>
        <v>1.89</v>
      </c>
      <c r="H20" s="49">
        <f t="shared" si="1"/>
        <v>4082.4</v>
      </c>
    </row>
    <row r="21" spans="1:9" ht="27" x14ac:dyDescent="0.3">
      <c r="A21" s="48" t="s">
        <v>69</v>
      </c>
      <c r="B21" s="42" t="s">
        <v>99</v>
      </c>
      <c r="C21" s="40">
        <v>102355</v>
      </c>
      <c r="D21" s="40" t="s">
        <v>19</v>
      </c>
      <c r="E21" s="41">
        <v>215</v>
      </c>
      <c r="F21" s="64">
        <v>159.88999999999999</v>
      </c>
      <c r="G21" s="23">
        <f t="shared" ref="G21:G26" si="2">ROUND(F21*$K$9,2)</f>
        <v>195.07</v>
      </c>
      <c r="H21" s="49">
        <f t="shared" ref="H21:H26" si="3">ROUND(E21*G21,2)</f>
        <v>41940.050000000003</v>
      </c>
    </row>
    <row r="22" spans="1:9" x14ac:dyDescent="0.3">
      <c r="A22" s="48" t="s">
        <v>70</v>
      </c>
      <c r="B22" s="42" t="s">
        <v>65</v>
      </c>
      <c r="C22" s="40" t="s">
        <v>62</v>
      </c>
      <c r="D22" s="40" t="s">
        <v>63</v>
      </c>
      <c r="E22" s="41">
        <v>245</v>
      </c>
      <c r="F22" s="23">
        <v>77</v>
      </c>
      <c r="G22" s="23">
        <f t="shared" si="2"/>
        <v>93.94</v>
      </c>
      <c r="H22" s="49">
        <f t="shared" si="3"/>
        <v>23015.3</v>
      </c>
    </row>
    <row r="23" spans="1:9" ht="27" x14ac:dyDescent="0.3">
      <c r="A23" s="48" t="s">
        <v>71</v>
      </c>
      <c r="B23" s="42" t="s">
        <v>68</v>
      </c>
      <c r="C23" s="40" t="s">
        <v>62</v>
      </c>
      <c r="D23" s="40" t="s">
        <v>63</v>
      </c>
      <c r="E23" s="41">
        <f>E21+E22</f>
        <v>460</v>
      </c>
      <c r="F23" s="23">
        <v>23</v>
      </c>
      <c r="G23" s="23">
        <f t="shared" si="2"/>
        <v>28.06</v>
      </c>
      <c r="H23" s="49">
        <f t="shared" si="3"/>
        <v>12907.6</v>
      </c>
    </row>
    <row r="24" spans="1:9" ht="27" x14ac:dyDescent="0.3">
      <c r="A24" s="48" t="s">
        <v>72</v>
      </c>
      <c r="B24" s="42" t="s">
        <v>64</v>
      </c>
      <c r="C24" s="40">
        <v>100978</v>
      </c>
      <c r="D24" s="40" t="s">
        <v>19</v>
      </c>
      <c r="E24" s="41">
        <f>(E21+E22)*1.25</f>
        <v>575</v>
      </c>
      <c r="F24" s="23">
        <v>5.1100000000000003</v>
      </c>
      <c r="G24" s="23">
        <f t="shared" si="2"/>
        <v>6.23</v>
      </c>
      <c r="H24" s="49">
        <f t="shared" si="3"/>
        <v>3582.25</v>
      </c>
    </row>
    <row r="25" spans="1:9" ht="27" x14ac:dyDescent="0.3">
      <c r="A25" s="48" t="s">
        <v>73</v>
      </c>
      <c r="B25" s="42" t="s">
        <v>66</v>
      </c>
      <c r="C25" s="4">
        <v>93597</v>
      </c>
      <c r="D25" s="40" t="s">
        <v>46</v>
      </c>
      <c r="E25" s="41">
        <f>E24*5</f>
        <v>2875</v>
      </c>
      <c r="F25" s="23">
        <v>1.55</v>
      </c>
      <c r="G25" s="23">
        <f t="shared" si="2"/>
        <v>1.89</v>
      </c>
      <c r="H25" s="49">
        <f t="shared" si="3"/>
        <v>5433.75</v>
      </c>
    </row>
    <row r="26" spans="1:9" ht="27" x14ac:dyDescent="0.3">
      <c r="A26" s="48" t="s">
        <v>74</v>
      </c>
      <c r="B26" s="42" t="s">
        <v>67</v>
      </c>
      <c r="C26" s="40">
        <v>96386</v>
      </c>
      <c r="D26" s="40" t="s">
        <v>19</v>
      </c>
      <c r="E26" s="41">
        <f>E24</f>
        <v>575</v>
      </c>
      <c r="F26" s="23">
        <v>6.68</v>
      </c>
      <c r="G26" s="23">
        <f t="shared" si="2"/>
        <v>8.15</v>
      </c>
      <c r="H26" s="49">
        <f t="shared" si="3"/>
        <v>4686.25</v>
      </c>
    </row>
    <row r="27" spans="1:9" x14ac:dyDescent="0.3">
      <c r="A27" s="48"/>
      <c r="B27" s="68" t="s">
        <v>13</v>
      </c>
      <c r="C27" s="68"/>
      <c r="D27" s="68"/>
      <c r="E27" s="68"/>
      <c r="F27" s="68"/>
      <c r="G27" s="68"/>
      <c r="H27" s="50">
        <f>SUM(H18:H26)</f>
        <v>98727.760000000009</v>
      </c>
    </row>
    <row r="28" spans="1:9" x14ac:dyDescent="0.3">
      <c r="A28" s="48"/>
      <c r="B28" s="38"/>
      <c r="C28" s="38"/>
      <c r="D28" s="38"/>
      <c r="E28" s="38"/>
      <c r="F28" s="38"/>
      <c r="G28" s="38"/>
      <c r="H28" s="50"/>
    </row>
    <row r="29" spans="1:9" x14ac:dyDescent="0.3">
      <c r="A29" s="46">
        <v>3</v>
      </c>
      <c r="B29" s="20" t="s">
        <v>75</v>
      </c>
      <c r="C29" s="38"/>
      <c r="D29" s="38"/>
      <c r="E29" s="38"/>
      <c r="F29" s="38"/>
      <c r="G29" s="38"/>
      <c r="H29" s="50"/>
    </row>
    <row r="30" spans="1:9" x14ac:dyDescent="0.3">
      <c r="A30" s="48" t="s">
        <v>4</v>
      </c>
      <c r="B30" s="22" t="s">
        <v>91</v>
      </c>
      <c r="C30" s="29">
        <v>90091</v>
      </c>
      <c r="D30" s="4" t="s">
        <v>19</v>
      </c>
      <c r="E30" s="41">
        <f>E32*1.35*0.8</f>
        <v>1177.2</v>
      </c>
      <c r="F30" s="23">
        <v>5.37</v>
      </c>
      <c r="G30" s="23">
        <f t="shared" ref="G30:G38" si="4">ROUND(F30*$K$9,2)</f>
        <v>6.55</v>
      </c>
      <c r="H30" s="49">
        <f t="shared" ref="H30:H38" si="5">ROUND(E30*G30,2)</f>
        <v>7710.66</v>
      </c>
    </row>
    <row r="31" spans="1:9" x14ac:dyDescent="0.3">
      <c r="A31" s="48" t="s">
        <v>43</v>
      </c>
      <c r="B31" s="22" t="s">
        <v>92</v>
      </c>
      <c r="C31" s="4">
        <v>93597</v>
      </c>
      <c r="D31" s="4" t="s">
        <v>46</v>
      </c>
      <c r="E31" s="41">
        <f>E30*2.5</f>
        <v>2943</v>
      </c>
      <c r="F31" s="23">
        <v>1.55</v>
      </c>
      <c r="G31" s="23">
        <f t="shared" si="4"/>
        <v>1.89</v>
      </c>
      <c r="H31" s="49">
        <f t="shared" si="5"/>
        <v>5562.27</v>
      </c>
    </row>
    <row r="32" spans="1:9" x14ac:dyDescent="0.3">
      <c r="A32" s="48" t="s">
        <v>27</v>
      </c>
      <c r="B32" s="22" t="s">
        <v>93</v>
      </c>
      <c r="C32" s="29">
        <v>95568</v>
      </c>
      <c r="D32" s="4" t="s">
        <v>22</v>
      </c>
      <c r="E32" s="41">
        <v>1090</v>
      </c>
      <c r="F32" s="23">
        <v>90.59</v>
      </c>
      <c r="G32" s="23">
        <f t="shared" si="4"/>
        <v>110.52</v>
      </c>
      <c r="H32" s="49">
        <f t="shared" si="5"/>
        <v>120466.8</v>
      </c>
      <c r="I32" s="65"/>
    </row>
    <row r="33" spans="1:12" x14ac:dyDescent="0.3">
      <c r="A33" s="48" t="s">
        <v>29</v>
      </c>
      <c r="B33" s="22" t="s">
        <v>103</v>
      </c>
      <c r="C33" s="29">
        <v>97935</v>
      </c>
      <c r="D33" s="4" t="s">
        <v>28</v>
      </c>
      <c r="E33" s="41">
        <v>26</v>
      </c>
      <c r="F33" s="23">
        <v>776.19</v>
      </c>
      <c r="G33" s="23">
        <f t="shared" si="4"/>
        <v>946.95</v>
      </c>
      <c r="H33" s="49">
        <f t="shared" si="5"/>
        <v>24620.7</v>
      </c>
      <c r="I33" s="65"/>
    </row>
    <row r="34" spans="1:12" x14ac:dyDescent="0.3">
      <c r="A34" s="48" t="s">
        <v>104</v>
      </c>
      <c r="B34" s="22" t="s">
        <v>94</v>
      </c>
      <c r="C34" s="29">
        <v>6194</v>
      </c>
      <c r="D34" s="4" t="s">
        <v>22</v>
      </c>
      <c r="E34" s="41">
        <f>E32</f>
        <v>1090</v>
      </c>
      <c r="F34" s="23">
        <v>4</v>
      </c>
      <c r="G34" s="23">
        <f t="shared" si="4"/>
        <v>4.88</v>
      </c>
      <c r="H34" s="49">
        <f t="shared" si="5"/>
        <v>5319.2</v>
      </c>
      <c r="I34" s="65"/>
    </row>
    <row r="35" spans="1:12" x14ac:dyDescent="0.3">
      <c r="A35" s="48" t="s">
        <v>30</v>
      </c>
      <c r="B35" s="22" t="s">
        <v>95</v>
      </c>
      <c r="C35" s="29">
        <v>4718</v>
      </c>
      <c r="D35" s="4" t="s">
        <v>19</v>
      </c>
      <c r="E35" s="21">
        <f>E34*0.8*0.1</f>
        <v>87.2</v>
      </c>
      <c r="F35" s="23">
        <v>82</v>
      </c>
      <c r="G35" s="23">
        <f t="shared" si="4"/>
        <v>100.04</v>
      </c>
      <c r="H35" s="49">
        <f t="shared" si="5"/>
        <v>8723.49</v>
      </c>
      <c r="I35" s="65"/>
    </row>
    <row r="36" spans="1:12" x14ac:dyDescent="0.3">
      <c r="A36" s="48" t="s">
        <v>23</v>
      </c>
      <c r="B36" s="22" t="s">
        <v>24</v>
      </c>
      <c r="C36" s="4">
        <v>100995</v>
      </c>
      <c r="D36" s="4" t="s">
        <v>19</v>
      </c>
      <c r="E36" s="21">
        <f>E35</f>
        <v>87.2</v>
      </c>
      <c r="F36" s="23">
        <v>3.77</v>
      </c>
      <c r="G36" s="23">
        <f t="shared" si="4"/>
        <v>4.5999999999999996</v>
      </c>
      <c r="H36" s="49">
        <f t="shared" si="5"/>
        <v>401.12</v>
      </c>
      <c r="I36" s="65"/>
    </row>
    <row r="37" spans="1:12" x14ac:dyDescent="0.3">
      <c r="A37" s="48" t="s">
        <v>25</v>
      </c>
      <c r="B37" s="22" t="s">
        <v>96</v>
      </c>
      <c r="C37" s="4">
        <v>93597</v>
      </c>
      <c r="D37" s="4" t="s">
        <v>46</v>
      </c>
      <c r="E37" s="21">
        <f>E36*25</f>
        <v>2180</v>
      </c>
      <c r="F37" s="23">
        <v>1.55</v>
      </c>
      <c r="G37" s="23">
        <f t="shared" si="4"/>
        <v>1.89</v>
      </c>
      <c r="H37" s="49">
        <f t="shared" si="5"/>
        <v>4120.2</v>
      </c>
      <c r="I37" s="65"/>
    </row>
    <row r="38" spans="1:12" x14ac:dyDescent="0.3">
      <c r="A38" s="48" t="s">
        <v>44</v>
      </c>
      <c r="B38" s="22" t="s">
        <v>98</v>
      </c>
      <c r="C38" s="29">
        <v>4718</v>
      </c>
      <c r="D38" s="4" t="s">
        <v>19</v>
      </c>
      <c r="E38" s="21">
        <f>0.82*E34</f>
        <v>893.8</v>
      </c>
      <c r="F38" s="23">
        <v>82</v>
      </c>
      <c r="G38" s="23">
        <f t="shared" si="4"/>
        <v>100.04</v>
      </c>
      <c r="H38" s="49">
        <f t="shared" si="5"/>
        <v>89415.75</v>
      </c>
      <c r="I38" s="65"/>
    </row>
    <row r="39" spans="1:12" x14ac:dyDescent="0.3">
      <c r="A39" s="48"/>
      <c r="B39" s="68" t="s">
        <v>13</v>
      </c>
      <c r="C39" s="68"/>
      <c r="D39" s="68"/>
      <c r="E39" s="68"/>
      <c r="F39" s="68"/>
      <c r="G39" s="68"/>
      <c r="H39" s="50">
        <f>SUM(H30:H38)</f>
        <v>266340.19000000006</v>
      </c>
    </row>
    <row r="40" spans="1:12" x14ac:dyDescent="0.3">
      <c r="A40" s="51"/>
      <c r="B40" s="30"/>
      <c r="C40" s="29"/>
      <c r="D40" s="29"/>
      <c r="E40" s="32"/>
      <c r="F40" s="33"/>
      <c r="G40" s="33"/>
      <c r="H40" s="52"/>
    </row>
    <row r="41" spans="1:12" x14ac:dyDescent="0.3">
      <c r="A41" s="46">
        <v>4</v>
      </c>
      <c r="B41" s="20" t="s">
        <v>59</v>
      </c>
      <c r="C41" s="4"/>
      <c r="D41" s="4"/>
      <c r="E41" s="21"/>
      <c r="F41" s="23"/>
      <c r="G41" s="23"/>
      <c r="H41" s="49"/>
    </row>
    <row r="42" spans="1:12" x14ac:dyDescent="0.3">
      <c r="A42" s="48" t="s">
        <v>76</v>
      </c>
      <c r="B42" s="22" t="s">
        <v>39</v>
      </c>
      <c r="C42" s="4">
        <v>100576</v>
      </c>
      <c r="D42" s="4" t="s">
        <v>20</v>
      </c>
      <c r="E42" s="21">
        <f>D5</f>
        <v>5594</v>
      </c>
      <c r="F42" s="23">
        <v>2.0099999999999998</v>
      </c>
      <c r="G42" s="23">
        <f t="shared" ref="G42:G44" si="6">ROUND(F42*$K$9,2)</f>
        <v>2.4500000000000002</v>
      </c>
      <c r="H42" s="49">
        <f t="shared" ref="H42:H44" si="7">ROUND(E42*G42,2)</f>
        <v>13705.3</v>
      </c>
    </row>
    <row r="43" spans="1:12" x14ac:dyDescent="0.3">
      <c r="A43" s="48" t="s">
        <v>77</v>
      </c>
      <c r="B43" s="24" t="s">
        <v>100</v>
      </c>
      <c r="C43" s="4">
        <v>96399</v>
      </c>
      <c r="D43" s="4" t="s">
        <v>19</v>
      </c>
      <c r="E43" s="21">
        <f>E42*0.3</f>
        <v>1678.2</v>
      </c>
      <c r="F43" s="23">
        <v>96.36</v>
      </c>
      <c r="G43" s="23">
        <f t="shared" si="6"/>
        <v>117.56</v>
      </c>
      <c r="H43" s="49">
        <f t="shared" si="7"/>
        <v>197289.19</v>
      </c>
    </row>
    <row r="44" spans="1:12" x14ac:dyDescent="0.3">
      <c r="A44" s="48" t="s">
        <v>78</v>
      </c>
      <c r="B44" s="24" t="s">
        <v>101</v>
      </c>
      <c r="C44" s="4">
        <v>96400</v>
      </c>
      <c r="D44" s="4" t="s">
        <v>19</v>
      </c>
      <c r="E44" s="21">
        <f>E42*0.15</f>
        <v>839.1</v>
      </c>
      <c r="F44" s="23">
        <v>125.57</v>
      </c>
      <c r="G44" s="23">
        <f t="shared" si="6"/>
        <v>153.19999999999999</v>
      </c>
      <c r="H44" s="49">
        <f t="shared" si="7"/>
        <v>128550.12</v>
      </c>
    </row>
    <row r="45" spans="1:12" x14ac:dyDescent="0.3">
      <c r="A45" s="48" t="s">
        <v>79</v>
      </c>
      <c r="B45" s="22" t="s">
        <v>24</v>
      </c>
      <c r="C45" s="4">
        <v>100995</v>
      </c>
      <c r="D45" s="4" t="s">
        <v>19</v>
      </c>
      <c r="E45" s="21">
        <f>E44+E43</f>
        <v>2517.3000000000002</v>
      </c>
      <c r="F45" s="23">
        <v>3.77</v>
      </c>
      <c r="G45" s="23">
        <f t="shared" ref="G45:G53" si="8">ROUND(F45*$K$9,2)</f>
        <v>4.5999999999999996</v>
      </c>
      <c r="H45" s="49">
        <f t="shared" ref="H45:H53" si="9">ROUND(E45*G45,2)</f>
        <v>11579.58</v>
      </c>
    </row>
    <row r="46" spans="1:12" x14ac:dyDescent="0.3">
      <c r="A46" s="48" t="s">
        <v>80</v>
      </c>
      <c r="B46" s="22" t="s">
        <v>26</v>
      </c>
      <c r="C46" s="4">
        <v>93597</v>
      </c>
      <c r="D46" s="4" t="s">
        <v>48</v>
      </c>
      <c r="E46" s="21">
        <f>E45*12</f>
        <v>30207.600000000002</v>
      </c>
      <c r="F46" s="23">
        <v>1.55</v>
      </c>
      <c r="G46" s="23">
        <f t="shared" si="8"/>
        <v>1.89</v>
      </c>
      <c r="H46" s="49">
        <f t="shared" si="9"/>
        <v>57092.36</v>
      </c>
    </row>
    <row r="47" spans="1:12" x14ac:dyDescent="0.3">
      <c r="A47" s="48" t="s">
        <v>81</v>
      </c>
      <c r="B47" s="22" t="s">
        <v>31</v>
      </c>
      <c r="C47" s="4" t="s">
        <v>62</v>
      </c>
      <c r="D47" s="4" t="s">
        <v>20</v>
      </c>
      <c r="E47" s="21">
        <f>E42</f>
        <v>5594</v>
      </c>
      <c r="F47" s="23">
        <v>8.65</v>
      </c>
      <c r="G47" s="23">
        <f t="shared" si="8"/>
        <v>10.55</v>
      </c>
      <c r="H47" s="49">
        <f t="shared" si="9"/>
        <v>59016.7</v>
      </c>
      <c r="L47" s="1"/>
    </row>
    <row r="48" spans="1:12" x14ac:dyDescent="0.3">
      <c r="A48" s="48" t="s">
        <v>82</v>
      </c>
      <c r="B48" s="22" t="s">
        <v>32</v>
      </c>
      <c r="C48" s="4">
        <v>96402</v>
      </c>
      <c r="D48" s="4" t="s">
        <v>20</v>
      </c>
      <c r="E48" s="21">
        <f>E42</f>
        <v>5594</v>
      </c>
      <c r="F48" s="23">
        <v>2.65</v>
      </c>
      <c r="G48" s="23">
        <f t="shared" si="8"/>
        <v>3.23</v>
      </c>
      <c r="H48" s="49">
        <f t="shared" si="9"/>
        <v>18068.62</v>
      </c>
    </row>
    <row r="49" spans="1:16" ht="26.4" x14ac:dyDescent="0.3">
      <c r="A49" s="48" t="s">
        <v>83</v>
      </c>
      <c r="B49" s="24" t="s">
        <v>106</v>
      </c>
      <c r="C49" s="40">
        <v>95995</v>
      </c>
      <c r="D49" s="4" t="s">
        <v>19</v>
      </c>
      <c r="E49" s="21">
        <f>(E48*0.05)+(58)</f>
        <v>337.7</v>
      </c>
      <c r="F49" s="23">
        <v>1280.3</v>
      </c>
      <c r="G49" s="23">
        <f t="shared" si="8"/>
        <v>1561.97</v>
      </c>
      <c r="H49" s="49">
        <f t="shared" si="9"/>
        <v>527477.27</v>
      </c>
      <c r="L49" s="1"/>
    </row>
    <row r="50" spans="1:16" x14ac:dyDescent="0.3">
      <c r="A50" s="48" t="s">
        <v>84</v>
      </c>
      <c r="B50" s="22" t="s">
        <v>33</v>
      </c>
      <c r="C50" s="4" t="s">
        <v>57</v>
      </c>
      <c r="D50" s="4" t="s">
        <v>19</v>
      </c>
      <c r="E50" s="21">
        <f>E49</f>
        <v>337.7</v>
      </c>
      <c r="F50" s="23">
        <v>2.74</v>
      </c>
      <c r="G50" s="23">
        <f t="shared" si="8"/>
        <v>3.34</v>
      </c>
      <c r="H50" s="49">
        <f t="shared" si="9"/>
        <v>1127.92</v>
      </c>
    </row>
    <row r="51" spans="1:16" x14ac:dyDescent="0.3">
      <c r="A51" s="48" t="s">
        <v>85</v>
      </c>
      <c r="B51" s="22" t="s">
        <v>34</v>
      </c>
      <c r="C51" s="4">
        <v>93590</v>
      </c>
      <c r="D51" s="4" t="s">
        <v>47</v>
      </c>
      <c r="E51" s="21">
        <f>E49*2.425*0.06*285</f>
        <v>14003.574749999998</v>
      </c>
      <c r="F51" s="23">
        <v>0.67</v>
      </c>
      <c r="G51" s="23">
        <f t="shared" si="8"/>
        <v>0.82</v>
      </c>
      <c r="H51" s="49">
        <f t="shared" si="9"/>
        <v>11482.93</v>
      </c>
    </row>
    <row r="52" spans="1:16" x14ac:dyDescent="0.3">
      <c r="A52" s="48" t="s">
        <v>86</v>
      </c>
      <c r="B52" s="22" t="s">
        <v>35</v>
      </c>
      <c r="C52" s="4">
        <v>93590</v>
      </c>
      <c r="D52" s="4" t="s">
        <v>47</v>
      </c>
      <c r="E52" s="21">
        <f>E42*0.0005*285</f>
        <v>797.1450000000001</v>
      </c>
      <c r="F52" s="23">
        <v>0.67</v>
      </c>
      <c r="G52" s="23">
        <f t="shared" si="8"/>
        <v>0.82</v>
      </c>
      <c r="H52" s="49">
        <f t="shared" si="9"/>
        <v>653.66</v>
      </c>
    </row>
    <row r="53" spans="1:16" ht="26.4" x14ac:dyDescent="0.3">
      <c r="A53" s="48" t="s">
        <v>87</v>
      </c>
      <c r="B53" s="24" t="s">
        <v>61</v>
      </c>
      <c r="C53" s="4">
        <v>94264</v>
      </c>
      <c r="D53" s="4" t="s">
        <v>22</v>
      </c>
      <c r="E53" s="21">
        <f>D4*2</f>
        <v>1080</v>
      </c>
      <c r="F53" s="23">
        <v>35.33</v>
      </c>
      <c r="G53" s="23">
        <f t="shared" si="8"/>
        <v>43.1</v>
      </c>
      <c r="H53" s="49">
        <f t="shared" si="9"/>
        <v>46548</v>
      </c>
    </row>
    <row r="54" spans="1:16" x14ac:dyDescent="0.3">
      <c r="A54" s="53"/>
      <c r="B54" s="68" t="s">
        <v>13</v>
      </c>
      <c r="C54" s="68"/>
      <c r="D54" s="68"/>
      <c r="E54" s="68"/>
      <c r="F54" s="68"/>
      <c r="G54" s="68"/>
      <c r="H54" s="50">
        <f>SUM(H42:H53)</f>
        <v>1072591.6500000001</v>
      </c>
    </row>
    <row r="55" spans="1:16" x14ac:dyDescent="0.3">
      <c r="A55" s="46">
        <v>5</v>
      </c>
      <c r="B55" s="20" t="s">
        <v>3</v>
      </c>
      <c r="C55" s="4"/>
      <c r="D55" s="4"/>
      <c r="E55" s="21"/>
      <c r="F55" s="23"/>
      <c r="G55" s="23"/>
      <c r="H55" s="49"/>
    </row>
    <row r="56" spans="1:16" x14ac:dyDescent="0.3">
      <c r="A56" s="48" t="s">
        <v>88</v>
      </c>
      <c r="B56" s="22" t="s">
        <v>5</v>
      </c>
      <c r="C56" s="4" t="s">
        <v>56</v>
      </c>
      <c r="D56" s="4" t="s">
        <v>20</v>
      </c>
      <c r="E56" s="21">
        <v>2</v>
      </c>
      <c r="F56" s="23">
        <v>384.82</v>
      </c>
      <c r="G56" s="23">
        <f t="shared" ref="G56:G58" si="10">ROUND(F56*$K$9,2)</f>
        <v>469.48</v>
      </c>
      <c r="H56" s="49">
        <f t="shared" ref="H56:H58" si="11">ROUND(E56*G56,2)</f>
        <v>938.96</v>
      </c>
    </row>
    <row r="57" spans="1:16" x14ac:dyDescent="0.3">
      <c r="A57" s="48" t="s">
        <v>89</v>
      </c>
      <c r="B57" s="22" t="s">
        <v>36</v>
      </c>
      <c r="C57" s="4" t="s">
        <v>58</v>
      </c>
      <c r="D57" s="4" t="s">
        <v>28</v>
      </c>
      <c r="E57" s="21">
        <v>4</v>
      </c>
      <c r="F57" s="23">
        <v>97.13</v>
      </c>
      <c r="G57" s="23">
        <f t="shared" si="10"/>
        <v>118.5</v>
      </c>
      <c r="H57" s="49">
        <f t="shared" si="11"/>
        <v>474</v>
      </c>
    </row>
    <row r="58" spans="1:16" ht="26.4" x14ac:dyDescent="0.3">
      <c r="A58" s="48" t="s">
        <v>90</v>
      </c>
      <c r="B58" s="24" t="s">
        <v>107</v>
      </c>
      <c r="C58" s="54" t="s">
        <v>62</v>
      </c>
      <c r="D58" s="4" t="s">
        <v>20</v>
      </c>
      <c r="E58" s="21">
        <f>(D4*0.12*4)+(2*40)+(4*20)+(3610*0.1)</f>
        <v>780.2</v>
      </c>
      <c r="F58" s="23">
        <v>26</v>
      </c>
      <c r="G58" s="23">
        <f t="shared" si="10"/>
        <v>31.72</v>
      </c>
      <c r="H58" s="49">
        <f t="shared" si="11"/>
        <v>24747.94</v>
      </c>
    </row>
    <row r="59" spans="1:16" x14ac:dyDescent="0.3">
      <c r="A59" s="48"/>
      <c r="B59" s="68" t="s">
        <v>13</v>
      </c>
      <c r="C59" s="68"/>
      <c r="D59" s="68"/>
      <c r="E59" s="68"/>
      <c r="F59" s="68"/>
      <c r="G59" s="68"/>
      <c r="H59" s="50">
        <f>SUM(H56:H58)</f>
        <v>26160.899999999998</v>
      </c>
    </row>
    <row r="60" spans="1:16" x14ac:dyDescent="0.3">
      <c r="A60" s="48"/>
      <c r="B60" s="69" t="s">
        <v>14</v>
      </c>
      <c r="C60" s="69"/>
      <c r="D60" s="69"/>
      <c r="E60" s="69"/>
      <c r="F60" s="69"/>
      <c r="G60" s="69"/>
      <c r="H60" s="55">
        <f>SUM(H59,H54,H27,H15,H39)</f>
        <v>1466693.75</v>
      </c>
      <c r="P60" s="1"/>
    </row>
    <row r="61" spans="1:16" x14ac:dyDescent="0.3">
      <c r="A61" s="48"/>
      <c r="B61" s="66"/>
      <c r="C61" s="66"/>
      <c r="D61" s="66"/>
      <c r="E61" s="66"/>
      <c r="F61" s="66"/>
      <c r="G61" s="66"/>
      <c r="H61" s="67"/>
    </row>
    <row r="62" spans="1:16" s="2" customFormat="1" ht="21" customHeight="1" x14ac:dyDescent="0.3">
      <c r="A62" s="56"/>
      <c r="B62" s="37"/>
      <c r="C62" s="37"/>
      <c r="D62" s="37"/>
      <c r="E62" s="36"/>
      <c r="F62" s="36"/>
      <c r="G62" s="36"/>
      <c r="H62" s="57"/>
      <c r="J62" s="3"/>
      <c r="K62"/>
    </row>
    <row r="63" spans="1:16" x14ac:dyDescent="0.3">
      <c r="A63" s="58" t="s">
        <v>40</v>
      </c>
      <c r="B63" s="31" t="s">
        <v>108</v>
      </c>
      <c r="C63" s="34"/>
      <c r="D63" s="31"/>
      <c r="E63" s="31"/>
      <c r="F63" s="31"/>
      <c r="G63" s="31"/>
      <c r="H63" s="59"/>
      <c r="J63" s="1"/>
    </row>
    <row r="64" spans="1:16" ht="15" thickBot="1" x14ac:dyDescent="0.35">
      <c r="A64" s="60"/>
      <c r="B64" s="61"/>
      <c r="C64" s="62"/>
      <c r="D64" s="61"/>
      <c r="E64" s="61"/>
      <c r="F64" s="61"/>
      <c r="G64" s="61"/>
      <c r="H64" s="63"/>
      <c r="J64" s="1"/>
    </row>
  </sheetData>
  <mergeCells count="13">
    <mergeCell ref="B15:G15"/>
    <mergeCell ref="A2:H2"/>
    <mergeCell ref="A9:A10"/>
    <mergeCell ref="B9:B10"/>
    <mergeCell ref="D9:D10"/>
    <mergeCell ref="E9:E10"/>
    <mergeCell ref="H9:H10"/>
    <mergeCell ref="B61:H61"/>
    <mergeCell ref="B59:G59"/>
    <mergeCell ref="B60:G60"/>
    <mergeCell ref="B54:G54"/>
    <mergeCell ref="B27:G27"/>
    <mergeCell ref="B39:G39"/>
  </mergeCells>
  <dataValidations disablePrompts="1" count="1">
    <dataValidation type="decimal" operator="greaterThan" allowBlank="1" showErrorMessage="1" errorTitle="numero" error="Não é permitido digitar texto ou números com ponto." sqref="E21:E26" xr:uid="{00000000-0002-0000-0100-000000000000}">
      <formula1>0</formula1>
      <formula2>0</formula2>
    </dataValidation>
  </dataValidations>
  <pageMargins left="0.9055118110236221" right="0" top="0.55118110236220474" bottom="0.35433070866141736" header="0.31496062992125984" footer="0.31496062992125984"/>
  <pageSetup paperSize="9" scale="74" orientation="landscape" r:id="rId1"/>
  <headerFooter>
    <oddHeader xml:space="preserve">&amp;C
</oddHeader>
  </headerFooter>
  <rowBreaks count="1" manualBreakCount="1">
    <brk id="4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Orçamentária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2024-06-06T18:31:26Z</dcterms:modified>
</cp:coreProperties>
</file>